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ate1904="1" showInkAnnotation="0" autoCompressPictures="0"/>
  <mc:AlternateContent xmlns:mc="http://schemas.openxmlformats.org/markup-compatibility/2006">
    <mc:Choice Requires="x15">
      <x15ac:absPath xmlns:x15ac="http://schemas.microsoft.com/office/spreadsheetml/2010/11/ac" url="https://refbejuso.sharepoint.com/sites/DatenFokusWelt/Freigegebene Dokumente/SpezSeelsorge/6031_Heimseelsorge/IKK-AusschussHS/AG_SteBe/"/>
    </mc:Choice>
  </mc:AlternateContent>
  <xr:revisionPtr revIDLastSave="0" documentId="8_{5CB22C61-2C8D-41E2-8CD1-967E64A2F5D9}" xr6:coauthVersionLast="47" xr6:coauthVersionMax="47" xr10:uidLastSave="{00000000-0000-0000-0000-000000000000}"/>
  <bookViews>
    <workbookView xWindow="-120" yWindow="-120" windowWidth="29040" windowHeight="17520" tabRatio="500" xr2:uid="{00000000-000D-0000-FFFF-FFFF00000000}"/>
  </bookViews>
  <sheets>
    <sheet name="SteBe Heimseelsorge 2026" sheetId="1" r:id="rId1"/>
    <sheet name="Beschreibung" sheetId="2" r:id="rId2"/>
  </sheets>
  <definedNames>
    <definedName name="_ftnref" localSheetId="0">'SteBe Heimseelsorge 2026'!$B$106</definedName>
    <definedName name="_xlnm.Print_Area" localSheetId="0">'SteBe Heimseelsorge 2026'!$B$2:$H$200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02" i="1" l="1"/>
  <c r="E102" i="1"/>
  <c r="E98" i="1"/>
  <c r="E104" i="1" s="1"/>
  <c r="E100" i="1"/>
  <c r="F144" i="1"/>
  <c r="F145" i="1" s="1"/>
  <c r="F149" i="1"/>
  <c r="F150" i="1" s="1"/>
  <c r="F151" i="1" s="1"/>
  <c r="E114" i="1" s="1"/>
  <c r="C29" i="1" s="1"/>
  <c r="F156" i="1"/>
  <c r="F157" i="1"/>
  <c r="F165" i="1"/>
  <c r="F158" i="1"/>
  <c r="F170" i="1"/>
  <c r="F171" i="1"/>
  <c r="F179" i="1"/>
  <c r="F184" i="1"/>
  <c r="F185" i="1"/>
  <c r="F186" i="1"/>
  <c r="F187" i="1"/>
  <c r="F192" i="1"/>
  <c r="D107" i="1"/>
  <c r="F159" i="1" l="1"/>
  <c r="D115" i="1" s="1"/>
  <c r="F172" i="1"/>
  <c r="F173" i="1" s="1"/>
  <c r="E117" i="1" s="1"/>
  <c r="F166" i="1"/>
  <c r="D116" i="1" s="1"/>
  <c r="F146" i="1"/>
  <c r="E113" i="1" s="1"/>
  <c r="D113" i="1"/>
  <c r="F188" i="1"/>
  <c r="D119" i="1" s="1"/>
  <c r="D114" i="1"/>
  <c r="D108" i="1"/>
  <c r="E106" i="1"/>
  <c r="E124" i="1"/>
  <c r="F193" i="1" s="1"/>
  <c r="F194" i="1" s="1"/>
  <c r="E105" i="1"/>
  <c r="C37" i="1" l="1"/>
  <c r="C31" i="1"/>
  <c r="C27" i="1"/>
  <c r="D117" i="1"/>
  <c r="F160" i="1"/>
  <c r="E115" i="1" s="1"/>
  <c r="F189" i="1"/>
  <c r="E119" i="1" s="1"/>
  <c r="F167" i="1"/>
  <c r="E116" i="1" s="1"/>
  <c r="E107" i="1"/>
  <c r="C151" i="1" s="1"/>
  <c r="D198" i="1"/>
  <c r="E108" i="1"/>
  <c r="F195" i="1"/>
  <c r="E120" i="1" s="1"/>
  <c r="C195" i="1"/>
  <c r="D120" i="1"/>
  <c r="C35" i="1" l="1"/>
  <c r="C39" i="1"/>
  <c r="C33" i="1"/>
  <c r="D124" i="1"/>
  <c r="D126" i="1" s="1"/>
  <c r="E126" i="1" s="1"/>
  <c r="E14" i="1"/>
  <c r="C189" i="1"/>
  <c r="C146" i="1"/>
  <c r="C153" i="1" s="1"/>
  <c r="C167" i="1"/>
  <c r="C173" i="1"/>
  <c r="C160" i="1"/>
  <c r="C162" i="1" s="1"/>
  <c r="D122" i="1"/>
  <c r="E122" i="1" s="1"/>
  <c r="F198" i="1"/>
  <c r="F199" i="1"/>
  <c r="C175" i="1" l="1"/>
  <c r="D178" i="1"/>
  <c r="F178" i="1" s="1"/>
  <c r="F180" i="1" s="1"/>
  <c r="D118" i="1" s="1"/>
  <c r="C122" i="1"/>
  <c r="C200" i="1"/>
  <c r="D121" i="1"/>
  <c r="F200" i="1"/>
  <c r="E121" i="1" s="1"/>
  <c r="C181" i="1" l="1"/>
  <c r="F181" i="1"/>
  <c r="E118" i="1" s="1"/>
  <c r="D125" i="1"/>
  <c r="D123" i="1"/>
  <c r="E123" i="1" l="1"/>
  <c r="E125" i="1"/>
  <c r="C125" i="1"/>
  <c r="C43" i="1" l="1"/>
  <c r="C45" i="1" s="1"/>
  <c r="F114" i="1" l="1"/>
  <c r="F117" i="1"/>
  <c r="F113" i="1"/>
  <c r="F120" i="1"/>
  <c r="F116" i="1"/>
  <c r="F119" i="1"/>
  <c r="F115" i="1"/>
  <c r="F121" i="1"/>
  <c r="F118" i="1"/>
  <c r="F125" i="1"/>
  <c r="F127" i="1" l="1"/>
</calcChain>
</file>

<file path=xl/sharedStrings.xml><?xml version="1.0" encoding="utf-8"?>
<sst xmlns="http://schemas.openxmlformats.org/spreadsheetml/2006/main" count="173" uniqueCount="126">
  <si>
    <t>Tage</t>
  </si>
  <si>
    <t>Teilzeittage</t>
  </si>
  <si>
    <t>Anzahl</t>
  </si>
  <si>
    <t>zu erwartende Arbeitstage pro Jahr:</t>
  </si>
  <si>
    <r>
      <t>minus gesetzliche Feiertage</t>
    </r>
    <r>
      <rPr>
        <b/>
        <vertAlign val="superscript"/>
        <sz val="10"/>
        <rFont val="Arial"/>
        <family val="2"/>
      </rPr>
      <t>1</t>
    </r>
    <r>
      <rPr>
        <sz val="10"/>
        <rFont val="Arial"/>
        <family val="2"/>
      </rPr>
      <t xml:space="preserve"> (langjähriger Durchschnitt)</t>
    </r>
  </si>
  <si>
    <r>
      <t xml:space="preserve">Maximale Anzahl Werktage </t>
    </r>
    <r>
      <rPr>
        <b/>
        <vertAlign val="superscript"/>
        <sz val="10"/>
        <rFont val="Arial"/>
        <family val="2"/>
      </rPr>
      <t>2</t>
    </r>
    <r>
      <rPr>
        <b/>
        <sz val="10"/>
        <rFont val="Arial"/>
        <family val="2"/>
      </rPr>
      <t xml:space="preserve"> pro Jahr, </t>
    </r>
    <r>
      <rPr>
        <sz val="10"/>
        <rFont val="Arial"/>
        <family val="2"/>
      </rPr>
      <t>nach Anstellung</t>
    </r>
  </si>
  <si>
    <t>2. Übersicht Fachaufgaben</t>
  </si>
  <si>
    <t>2.8. Weiterbildung / Supervision</t>
  </si>
  <si>
    <t>2.9. Ferientage</t>
  </si>
  <si>
    <t>2.8. Weiterbildung, Supervision</t>
  </si>
  <si>
    <t>2.9. Ferien</t>
  </si>
  <si>
    <t>Arbeitstage / Anlass</t>
  </si>
  <si>
    <t>Arbeitstage</t>
  </si>
  <si>
    <r>
      <t xml:space="preserve">Ferienanspruch </t>
    </r>
    <r>
      <rPr>
        <b/>
        <vertAlign val="superscript"/>
        <sz val="10"/>
        <rFont val="Arial"/>
        <family val="2"/>
      </rPr>
      <t xml:space="preserve">3 </t>
    </r>
    <r>
      <rPr>
        <b/>
        <sz val="10"/>
        <rFont val="Arial"/>
        <family val="2"/>
      </rPr>
      <t xml:space="preserve">pro Jahr, </t>
    </r>
    <r>
      <rPr>
        <sz val="10"/>
        <rFont val="Arial"/>
        <family val="2"/>
      </rPr>
      <t>nach Alter und Anstellung; Tage</t>
    </r>
  </si>
  <si>
    <t>Spezialpfarrstelle, Anstellung:</t>
  </si>
  <si>
    <t>Anteil AT pro Bew. / Jahr</t>
  </si>
  <si>
    <t>Anteil AT pro MA / Jahr</t>
  </si>
  <si>
    <t>8,4 Stunden entsprechen 1 Arbeitstag.</t>
  </si>
  <si>
    <t>Jahrgang</t>
  </si>
  <si>
    <t>Angaben zum  Stelleninhaber bzw. der Stelleninhaberin</t>
  </si>
  <si>
    <t>Name</t>
  </si>
  <si>
    <t>Besondere Abmachungen</t>
  </si>
  <si>
    <t>Bemerkungen</t>
  </si>
  <si>
    <t>2.7. Besondere Aufträge</t>
  </si>
  <si>
    <t>2.5. Bildungsarbeit, Supervisionen, Kurse</t>
  </si>
  <si>
    <t>Gestaltungsspielraum</t>
  </si>
  <si>
    <t>Reserve, Vorgabe (mindestens 4% der Stelle)</t>
  </si>
  <si>
    <r>
      <t xml:space="preserve">Zwischentotal Anstellung </t>
    </r>
    <r>
      <rPr>
        <sz val="10"/>
        <rFont val="Arial"/>
        <family val="2"/>
      </rPr>
      <t>(Summe 2.1 bis 2.9 plus Reserve Vorgabe)</t>
    </r>
  </si>
  <si>
    <t>Reserve (errechnet)</t>
  </si>
  <si>
    <t>Weiterbildung, Supervision (z.B. gemäss kirchlichen Regelungen)</t>
  </si>
  <si>
    <t>Spesenvergütung (z.B. gemäss Vereinbarung zwischen KG und Institution)</t>
  </si>
  <si>
    <t>Notfalldienst (Regelung ausserhalb der Präsenzzeiten)</t>
  </si>
  <si>
    <t>Verantwortlich für (z.B. Erstellen Andachtsplan, Inform.pflicht, Führungsfunktion)</t>
  </si>
  <si>
    <t>Kompensationsregelung (kompensieren ohne Verzug, Kompens.tage en bloc)</t>
  </si>
  <si>
    <t>Stellvertretung durch</t>
  </si>
  <si>
    <t>Auflagen (z.B. Seelsorgegeheimnis, Schweigepflicht, Stellvertretungspflicht)</t>
  </si>
  <si>
    <t>Erreichbarkeit (z.B. fixe Bürosprechzeiten, Telefon, Email)</t>
  </si>
  <si>
    <t>Kompetenzen (z.B. Unterschriftsberechtigung, Akteneinsicht, Finanzen)</t>
  </si>
  <si>
    <t>Ort, Datum, Unterschriften</t>
  </si>
  <si>
    <t>Für die Kirchgemeinde, Kirchgemeinderat</t>
  </si>
  <si>
    <t>Für die Institution, den Betrieb</t>
  </si>
  <si>
    <t>Jahrzahl</t>
  </si>
  <si>
    <t>Teilzeitstelle</t>
  </si>
  <si>
    <t>Grundauftrag Seelsorge</t>
  </si>
  <si>
    <t>Seelsorge Total (2.1 + 2.2)</t>
  </si>
  <si>
    <t>Besondere Aufträge</t>
  </si>
  <si>
    <r>
      <t xml:space="preserve">Beschäftigungsgrad (BG); </t>
    </r>
    <r>
      <rPr>
        <i/>
        <sz val="10"/>
        <rFont val="Arial"/>
        <family val="2"/>
      </rPr>
      <t>Anzahl Arbeitstage inkl. Ferien und Weiterbildung</t>
    </r>
  </si>
  <si>
    <t>1. Berechnungsgrundlagen</t>
  </si>
  <si>
    <t>Berechnung der Jahresarbeitszeit</t>
  </si>
  <si>
    <t>365 Tage minus  52  Sonntage,  minus   52 freie  Werktage   =</t>
  </si>
  <si>
    <t xml:space="preserve">Total </t>
  </si>
  <si>
    <r>
      <t>Umrechnungsfaktoren</t>
    </r>
    <r>
      <rPr>
        <sz val="10"/>
        <rFont val="Arial"/>
        <family val="2"/>
      </rPr>
      <t>:</t>
    </r>
  </si>
  <si>
    <t>1 Tag (Arbeits-, Ferien- oder Weiterbildungstag) entspricht 0,395 Stellenprozenten</t>
  </si>
  <si>
    <r>
      <rPr>
        <i/>
        <sz val="10"/>
        <rFont val="Arial"/>
        <family val="2"/>
      </rPr>
      <t>in Prozent der Anstellung</t>
    </r>
    <r>
      <rPr>
        <sz val="10"/>
        <rFont val="Arial"/>
        <family val="2"/>
      </rPr>
      <t xml:space="preserve"> / </t>
    </r>
    <r>
      <rPr>
        <b/>
        <sz val="10"/>
        <rFont val="Arial"/>
        <family val="2"/>
      </rPr>
      <t>in Prozent einer Vollzeitstelle:</t>
    </r>
  </si>
  <si>
    <t>Anstellung</t>
  </si>
  <si>
    <r>
      <t>1</t>
    </r>
    <r>
      <rPr>
        <sz val="8"/>
        <rFont val="Arial"/>
        <family val="2"/>
      </rPr>
      <t xml:space="preserve"> Der Kanton Bern gewährt grundsätzlich 10 Feiertage pro Jahr. Datumsgebundene Feiertage, die auf ein  Wochenende fallen, werden mit generell zwei zusätzlichen Ferientagen kompensiert. „Entgangene“ Feiertage werden nicht nachgewährt. Zum Ausgleichen der kalenderbedingten Schwankungen wird im STEBE mit durchschnittlich 8 Feiertagen pro Kalenderjahr gerechnet.
</t>
    </r>
    <r>
      <rPr>
        <b/>
        <vertAlign val="superscript"/>
        <sz val="8"/>
        <rFont val="Arial"/>
        <family val="2"/>
      </rPr>
      <t>2</t>
    </r>
    <r>
      <rPr>
        <sz val="8"/>
        <rFont val="Arial"/>
        <family val="2"/>
      </rPr>
      <t xml:space="preserve"> Werktage werden differenziert als Arbeits-, Ferien-, Weiterbildungs- oder Teilzeittage
</t>
    </r>
    <r>
      <rPr>
        <b/>
        <vertAlign val="superscript"/>
        <sz val="8"/>
        <rFont val="Arial"/>
        <family val="2"/>
      </rPr>
      <t>3</t>
    </r>
    <r>
      <rPr>
        <sz val="8"/>
        <rFont val="Arial"/>
        <family val="2"/>
      </rPr>
      <t xml:space="preserve">  Die Ferienregelung richtet sich nach kantonalen Vorgaben. Bis zum Kalenderjahr des 44. Geburtstages gelten 25 Werktage als Ferientage. Ab dem Kalenderjahr des 45. Geburtstages beträgt der Ferienanspruch 28 Tage; ab dem Kalenderjahr des 55. Geburtstages 33 Tage. Der Ferienanspruch wird vom Programm automatisch berechnet, wenn die Felder B7, D9 und D81 korrekt ausgefüllt wurden.</t>
    </r>
  </si>
  <si>
    <t>b) Supervisionen leiten: Anzahl pro Jahr</t>
  </si>
  <si>
    <t>a) Supervision: Anzahl Halbtage pro Jahr</t>
  </si>
  <si>
    <t xml:space="preserve">b) Weiterbildung (Anzahl AT eintragen, wie sie bei einer Vollzeitstelle gelten) </t>
  </si>
  <si>
    <t>Ferienanspruch nach Alter bei 100%</t>
  </si>
  <si>
    <r>
      <t>Tage pro Jahr gemäss Alter und Anstellung</t>
    </r>
    <r>
      <rPr>
        <b/>
        <sz val="10"/>
        <rFont val="Arial"/>
        <family val="2"/>
      </rPr>
      <t>:</t>
    </r>
  </si>
  <si>
    <t>2.1. Seelsorge / spezialisierte Spiritual Care: Heimbewohnende und An-/Zugehörige</t>
  </si>
  <si>
    <t>2.2. Seelsorge / spezialisierte Spiritual Care: Mitarbeitende</t>
  </si>
  <si>
    <t>2.3. Feiern, Andachten, Rituale</t>
  </si>
  <si>
    <t>2.4. Triage, Vernetzungsarbeit, Rapporte</t>
  </si>
  <si>
    <t xml:space="preserve">Triage, interdisziplinäre Zusammenarbeit, Vernetzungsarbeit gegen innen (Heim)
und aussen (KG’s / Pfarreien, Verbände), Rapporte  </t>
  </si>
  <si>
    <t>a) Bildungsanlässe, Kurse für Mitarbeitende des Heimes/Netzwerk zugunsten Heim</t>
  </si>
  <si>
    <t>2.6. Administration, Planung</t>
  </si>
  <si>
    <t>a) Informationsarbeit (intern und extern)</t>
  </si>
  <si>
    <t>b) Kommissionsmitarbeit (z.B. Ethikkommission), Projekte</t>
  </si>
  <si>
    <t xml:space="preserve">c) Care Team, Militär, Politik (Anteil gemäss Vereinbarung) </t>
  </si>
  <si>
    <t>2.4 Triage, Vernetzungsarbeit, Rapporte</t>
  </si>
  <si>
    <r>
      <t>Fachberatung, seelsorgliche Begleitung Mitarbeitende inkl. Dokumentation (Anzahl Mitarbeitende)</t>
    </r>
    <r>
      <rPr>
        <sz val="10"/>
        <color theme="5" tint="-0.249977111117893"/>
        <rFont val="Arial"/>
        <family val="2"/>
      </rPr>
      <t xml:space="preserve"> </t>
    </r>
  </si>
  <si>
    <t>Seelsorgliche Begleitung inkl. Dokumentation (Anzahl Bewohner:innen)</t>
  </si>
  <si>
    <t xml:space="preserve">b) Abschiedsfeiern / -rituale (Anzahl Einheiten à … pro Jahr) </t>
  </si>
  <si>
    <t>a) Gottesdienste / Feiern / Andachten / Rituale (Anzahl Einheiten à … pro Jahr)</t>
  </si>
  <si>
    <t>b) Planungsaufgaben</t>
  </si>
  <si>
    <t>Fokus Welt i.V. Arbeitgeber:in</t>
  </si>
  <si>
    <t>Stelleninhaber:in</t>
  </si>
  <si>
    <t>2.6 + 2.8 + 2.9 + Reserve</t>
  </si>
  <si>
    <t>Total eingtragene Aufgaben (Stellenprozente - muss mit Wert oben übereinstimmen)</t>
  </si>
  <si>
    <t>in % einer Vollzeit-
stelle</t>
  </si>
  <si>
    <t>in % der Teilzeit-stelle</t>
  </si>
  <si>
    <t>Planungs-vorgabe ok?</t>
  </si>
  <si>
    <t>max. 25%</t>
  </si>
  <si>
    <t>2.1.+2.2.</t>
  </si>
  <si>
    <t>min. 40%</t>
  </si>
  <si>
    <t>2.4.+2.5.</t>
  </si>
  <si>
    <t>min. 5%</t>
  </si>
  <si>
    <t>2.3. Feiern, Andachten, Rituale (PV: Maximal 1/4 der Anstellung [25%])</t>
  </si>
  <si>
    <t>Hilfsblatt Verteilung der Arbeitszeit bzw. der Stellenprozente</t>
  </si>
  <si>
    <t>Wird von oben übernommen; bei einer 100%-Stelle ist der Wert 0%</t>
  </si>
  <si>
    <t>Wird von oben übernommen</t>
  </si>
  <si>
    <t>Seelsorge/spezialisierte Spiritual Care (Planungsvorgabe: min. 2/5 der Anst.)</t>
  </si>
  <si>
    <t>Grundauftrag Feiern und Rituale (Planungsvorgabe: max. 1/4 der Anstellung)</t>
  </si>
  <si>
    <t>Grundauftrag Triage</t>
  </si>
  <si>
    <t>Grundauftrag Bildungsarbeit (Planungsv.: mit Triage min. 1/20 der Anstellung</t>
  </si>
  <si>
    <t>2.1./2.2. Seelsorge / spezialisierte Spiritual Care (Planungsvorgabe [PV] Seelsorge 2.1. plus 2.2.:  min. 2/5 der Anstellung [40%])</t>
  </si>
  <si>
    <t>2.4. + 2.5 Triage, Vernetzungsarbeit, Rapporte, Bildungsarbeit
(PV: Summe 2.4 + 2.5 min. 1/20 der Anstellung [5%])</t>
  </si>
  <si>
    <t>Planungsvorgabe (PV) Seelsorge 2.1. plus 2.2.:  min. 2/5 der Anstellung (40%)</t>
  </si>
  <si>
    <t>Kirchgemeinde</t>
  </si>
  <si>
    <t>Heim</t>
  </si>
  <si>
    <t xml:space="preserve">Vorgesetzte Stelle Anstellung [Kirchgemeinde] (Funktion, Name) </t>
  </si>
  <si>
    <t>Vernetzung, Strukturelle Einbindung [Heim]
(z.B. Stabsstelle der Direktion, Funktion, Name)</t>
  </si>
  <si>
    <t>weitere Anstellungen des Stelleninhabers/ der Stelleninhaberin
 (Name der Institution / Organisation und BG)</t>
  </si>
  <si>
    <t>Angaben zur Heimseelsorge-Stelle</t>
  </si>
  <si>
    <t>Jahrzahl rechts eintragen (für STEBE relevantes Jahr)</t>
  </si>
  <si>
    <t>a) Administration, Empfehlung pro Werktag: 0.03 (1/4 Std.) bis 0.06 (3/4 Std.)</t>
  </si>
  <si>
    <t>Spezifika für den Heimseelsorge-STEBE (Excel-Datei auf www.heimseelsorgebern.ch unter «Informationen»)</t>
  </si>
  <si>
    <t>Für den Heimseelsorge-STEBE bestehen drei Planungsvorgaben: Der Anteil an Seelsorge bzw. spezialisierter Spiritual Care für die Bewohner:innen, Zugehörigen und Mitarbeitenden in der Institution soll mindestens 2/5 des Pensums ausmachen, Feiern/Andachten/Rituale nicht mehr als 1/4 des Pensums und Triage/Vernetzungsarbeit/Rapporte sowie Bildungsarbeit/Supervisionen/Kurse im Heim zusammen mindestens 1/20 des Pensums.</t>
  </si>
  <si>
    <t>Kasualien (also klassische konfessionelle Abdankungen) sind nicht Teil der Aufgaben in der Heimseelsorge. Anders sieht es bei Abschiedsritualen nach einem Todesfall (für Mitbewohner:innen, Mitarbeitende, Zugehörige) im Heim selbst aus. Diese gehören zum Aufgabenprofil.</t>
  </si>
  <si>
    <t xml:space="preserve">Füllen Sie die grau hinterlegten Felder des Vertragsteils des STEBE’s komplett aus. Auf den beiden Hilfsblatt-Seiten des Excel-Tools tragen Sie die entsprechenden Werte in alle blau hinterlegten Zellen ein. Die Faktoren (dunkler) lassen sich anpassen, damit es für Ihre Situation passt. Eine Zusammenfassung wird  automatisch in die erste Seite des Vertragsteils übernommen. </t>
  </si>
  <si>
    <t>Reformierte Kirchen Bern-Jura-Solothurn
Fokus «Welt» | Bereich Sozial-Diakonie | Beauftragter Heimseelsorge Altenbergstrasse 66 | Postfach | 3000 Bern 22 | Telefon +41 31 340 25 68 | sozialdiakonie@refbejuso.ch | www.refbejuso.ch</t>
  </si>
  <si>
    <t>Reformierte Kirchen Bern-Jura-Solothurn 
Fokus «Ressourcen» | Team «Personalentwicklung und -konflikte» PEK | Altenbergstrasse 66 | Postfach | 3000 Bern 22 | Telefon +41 31 340 25 09 | pep@refbejuso.ch | www.refbejuso.ch</t>
  </si>
  <si>
    <r>
      <t>Der STEBE wird</t>
    </r>
    <r>
      <rPr>
        <i/>
        <sz val="11"/>
        <rFont val="Aptos"/>
        <family val="2"/>
      </rPr>
      <t xml:space="preserve"> in Absprache</t>
    </r>
    <r>
      <rPr>
        <sz val="11"/>
        <rFont val="Aptos"/>
        <family val="2"/>
      </rPr>
      <t xml:space="preserve"> zwischen Stelleninhaber:in, Kirchgemeinde und Institution erstellt (siehe</t>
    </r>
    <r>
      <rPr>
        <i/>
        <sz val="11"/>
        <rFont val="Aptos"/>
        <family val="2"/>
      </rPr>
      <t xml:space="preserve"> Prozess Anstellung </t>
    </r>
    <r>
      <rPr>
        <sz val="11"/>
        <rFont val="Aptos"/>
        <family val="2"/>
      </rPr>
      <t xml:space="preserve">auf www.heimseelsorgebern.ch unter «Informationen»). Dabei können Sie den Spielraum rund um die Planungsvorgaben gezielt für heimspezifische Gewichtungen nutzen. </t>
    </r>
    <r>
      <rPr>
        <i/>
        <sz val="11"/>
        <rFont val="Aptos"/>
        <family val="2"/>
      </rPr>
      <t>Vor der Unterzeichnung</t>
    </r>
    <r>
      <rPr>
        <sz val="11"/>
        <rFont val="Aptos"/>
        <family val="2"/>
      </rPr>
      <t xml:space="preserve"> unterbreiten Sie den </t>
    </r>
    <r>
      <rPr>
        <i/>
        <sz val="11"/>
        <rFont val="Aptos"/>
        <family val="2"/>
      </rPr>
      <t>Entwurf dem Beauftragten Heimseelsorge</t>
    </r>
    <r>
      <rPr>
        <sz val="11"/>
        <rFont val="Aptos"/>
        <family val="2"/>
      </rPr>
      <t xml:space="preserve">: </t>
    </r>
  </si>
  <si>
    <r>
      <rPr>
        <i/>
        <sz val="11"/>
        <rFont val="Aptos"/>
        <family val="2"/>
      </rPr>
      <t>Nach dessen Freigabe</t>
    </r>
    <r>
      <rPr>
        <sz val="11"/>
        <rFont val="Aptos"/>
        <family val="2"/>
      </rPr>
      <t xml:space="preserve"> können Sie den STEBE i</t>
    </r>
    <r>
      <rPr>
        <i/>
        <sz val="11"/>
        <rFont val="Aptos"/>
        <family val="2"/>
      </rPr>
      <t>n vierfacher Ausführung ausdrucken und mit Originalunterschriften</t>
    </r>
    <r>
      <rPr>
        <sz val="11"/>
        <rFont val="Aptos"/>
        <family val="2"/>
      </rPr>
      <t xml:space="preserve"> (je ein Exemplar für die Kirchgemeinde, den/die Amtsinhaber:in, die Institution sowie Refbejuso) </t>
    </r>
    <r>
      <rPr>
        <i/>
        <sz val="11"/>
        <rFont val="Aptos"/>
        <family val="2"/>
      </rPr>
      <t>an die folgende Adresse</t>
    </r>
    <r>
      <rPr>
        <sz val="11"/>
        <rFont val="Aptos"/>
        <family val="2"/>
      </rPr>
      <t xml:space="preserve"> schicken: </t>
    </r>
  </si>
  <si>
    <t>Bitte beachten: Der  STEBE wird nicht über dieWebseite gespeichert; bitte laden Sie ihn in der neusten Version darum herunter und sichern ihn lokal.</t>
  </si>
  <si>
    <t>2.1 Seelsorge Heimbewohnende und An-/Zugehörige</t>
  </si>
  <si>
    <t>2.2 Seelsorge Mitarbeitende</t>
  </si>
  <si>
    <t>2.3 a+b) Feiern, Andachten, Rituale</t>
  </si>
  <si>
    <t xml:space="preserve">2.5 a+b) Bildungsarbeit, Supervisionen, Kurse </t>
  </si>
  <si>
    <t>2.7 Informationsarbeit, Kommissionsarbeit, Projekte,</t>
  </si>
  <si>
    <t>Care Team, Militär, Politik (gem. Vereinbarung)</t>
  </si>
  <si>
    <t>Weiteres (Administration, Planung, Weiterbildung, Supervision, Ferien, Reserve)</t>
  </si>
  <si>
    <t>Stellenbeschrieb institutionelle Heimseelsorge</t>
  </si>
  <si>
    <t>Anhang zum STEBE institutionelle Heimseelsorge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</si>
</sst>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font>
      <sz val="10"/>
      <name val="Verdana"/>
    </font>
    <font>
      <b/>
      <sz val="10"/>
      <name val="Verdana"/>
      <family val="2"/>
    </font>
    <font>
      <sz val="8"/>
      <name val="Verdana"/>
      <family val="2"/>
    </font>
    <font>
      <sz val="10"/>
      <name val="Arial"/>
      <family val="2"/>
    </font>
    <font>
      <u/>
      <sz val="10"/>
      <color indexed="12"/>
      <name val="Verdana"/>
      <family val="2"/>
    </font>
    <font>
      <b/>
      <sz val="10"/>
      <name val="Arial"/>
      <family val="2"/>
    </font>
    <font>
      <b/>
      <vertAlign val="superscript"/>
      <sz val="10"/>
      <name val="Arial"/>
      <family val="2"/>
    </font>
    <font>
      <i/>
      <sz val="10"/>
      <name val="Arial"/>
      <family val="2"/>
    </font>
    <font>
      <sz val="10"/>
      <color indexed="22"/>
      <name val="Verdana"/>
      <family val="2"/>
    </font>
    <font>
      <sz val="10"/>
      <color indexed="22"/>
      <name val="Arial"/>
      <family val="2"/>
    </font>
    <font>
      <sz val="10"/>
      <name val="Verdana"/>
      <family val="2"/>
    </font>
    <font>
      <u/>
      <sz val="10"/>
      <color theme="11"/>
      <name val="Verdana"/>
      <family val="2"/>
    </font>
    <font>
      <sz val="10"/>
      <color theme="9" tint="-0.499984740745262"/>
      <name val="Arial"/>
      <family val="2"/>
    </font>
    <font>
      <strike/>
      <sz val="10"/>
      <name val="Cambria"/>
      <family val="1"/>
    </font>
    <font>
      <u/>
      <sz val="10"/>
      <name val="Arial"/>
      <family val="2"/>
    </font>
    <font>
      <sz val="10"/>
      <color indexed="23"/>
      <name val="Arial Bold"/>
    </font>
    <font>
      <sz val="8"/>
      <name val="Arial"/>
      <family val="2"/>
    </font>
    <font>
      <b/>
      <vertAlign val="superscript"/>
      <sz val="8"/>
      <name val="Arial"/>
      <family val="2"/>
    </font>
    <font>
      <sz val="11"/>
      <name val="Arial"/>
      <family val="2"/>
    </font>
    <font>
      <sz val="10"/>
      <color theme="5" tint="-0.249977111117893"/>
      <name val="Arial"/>
      <family val="2"/>
    </font>
    <font>
      <b/>
      <sz val="20"/>
      <name val="Arial"/>
      <family val="2"/>
    </font>
    <font>
      <sz val="6"/>
      <name val="Verdana"/>
      <family val="2"/>
    </font>
    <font>
      <b/>
      <sz val="20"/>
      <color theme="4" tint="-0.249977111117893"/>
      <name val="Arial"/>
      <family val="2"/>
    </font>
    <font>
      <b/>
      <i/>
      <sz val="13"/>
      <color theme="4" tint="-0.499984740745262"/>
      <name val="Arial"/>
      <family val="2"/>
    </font>
    <font>
      <b/>
      <sz val="16"/>
      <color theme="4" tint="-0.249977111117893"/>
      <name val="Arial Bold"/>
    </font>
    <font>
      <b/>
      <sz val="13"/>
      <color theme="4" tint="-0.249977111117893"/>
      <name val="Arial Bold"/>
    </font>
    <font>
      <b/>
      <sz val="12"/>
      <name val="Aptos"/>
      <family val="2"/>
    </font>
    <font>
      <sz val="11"/>
      <name val="Aptos"/>
      <family val="2"/>
    </font>
    <font>
      <u/>
      <sz val="11"/>
      <color indexed="12"/>
      <name val="Aptos"/>
      <family val="2"/>
    </font>
    <font>
      <i/>
      <sz val="11"/>
      <name val="Aptos"/>
      <family val="2"/>
    </font>
  </fonts>
  <fills count="9">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6337778862885"/>
        <bgColor indexed="64"/>
      </patternFill>
    </fill>
    <fill>
      <patternFill patternType="solid">
        <fgColor theme="0" tint="-4.9989318521683403E-2"/>
        <bgColor indexed="64"/>
      </patternFill>
    </fill>
  </fills>
  <borders count="38">
    <border>
      <left/>
      <right/>
      <top/>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top style="thin">
        <color auto="1"/>
      </top>
      <bottom/>
      <diagonal/>
    </border>
    <border>
      <left/>
      <right style="thin">
        <color auto="1"/>
      </right>
      <top/>
      <bottom/>
      <diagonal/>
    </border>
    <border>
      <left style="thin">
        <color auto="1"/>
      </left>
      <right style="thin">
        <color auto="1"/>
      </right>
      <top style="thin">
        <color auto="1"/>
      </top>
      <bottom style="double">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right/>
      <top style="medium">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medium">
        <color auto="1"/>
      </bottom>
      <diagonal/>
    </border>
    <border>
      <left/>
      <right style="medium">
        <color theme="7" tint="-0.249977111117893"/>
      </right>
      <top style="medium">
        <color theme="7" tint="-0.249977111117893"/>
      </top>
      <bottom style="medium">
        <color theme="7" tint="-0.249977111117893"/>
      </bottom>
      <diagonal/>
    </border>
    <border>
      <left style="thin">
        <color auto="1"/>
      </left>
      <right style="thin">
        <color auto="1"/>
      </right>
      <top/>
      <bottom style="thin">
        <color auto="1"/>
      </bottom>
      <diagonal/>
    </border>
    <border>
      <left style="medium">
        <color auto="1"/>
      </left>
      <right/>
      <top style="medium">
        <color auto="1"/>
      </top>
      <bottom/>
      <diagonal/>
    </border>
  </borders>
  <cellStyleXfs count="51">
    <xf numFmtId="0" fontId="0" fillId="0" borderId="0"/>
    <xf numFmtId="0" fontId="4" fillId="0" borderId="0" applyNumberFormat="0" applyFill="0" applyBorder="0" applyAlignment="0" applyProtection="0">
      <alignment vertical="top"/>
      <protection locked="0"/>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cellStyleXfs>
  <cellXfs count="192">
    <xf numFmtId="0" fontId="0" fillId="0" borderId="0" xfId="0"/>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vertical="center"/>
    </xf>
    <xf numFmtId="0" fontId="3" fillId="0" borderId="14" xfId="0" applyFont="1" applyBorder="1" applyAlignment="1">
      <alignment horizontal="center" vertical="center" wrapText="1"/>
    </xf>
    <xf numFmtId="0" fontId="3" fillId="0" borderId="15" xfId="0" applyFont="1" applyBorder="1" applyAlignment="1">
      <alignment vertical="center"/>
    </xf>
    <xf numFmtId="0" fontId="6" fillId="0" borderId="0" xfId="0" applyFont="1" applyAlignment="1">
      <alignment vertical="center" wrapText="1"/>
    </xf>
    <xf numFmtId="0" fontId="3" fillId="0" borderId="0" xfId="0" applyFont="1" applyAlignment="1">
      <alignment vertical="center" wrapText="1"/>
    </xf>
    <xf numFmtId="0" fontId="5" fillId="0" borderId="0" xfId="0" applyFont="1" applyAlignment="1" applyProtection="1">
      <alignment horizontal="center" vertical="center" wrapText="1"/>
      <protection locked="0"/>
    </xf>
    <xf numFmtId="0" fontId="8" fillId="2" borderId="0" xfId="0" applyFont="1" applyFill="1" applyAlignment="1">
      <alignment horizontal="center" vertical="center"/>
    </xf>
    <xf numFmtId="0" fontId="5" fillId="0" borderId="4" xfId="0" applyFont="1" applyBorder="1" applyAlignment="1">
      <alignment horizontal="center" vertical="center" wrapText="1"/>
    </xf>
    <xf numFmtId="0" fontId="9" fillId="2" borderId="0" xfId="0" applyFont="1" applyFill="1" applyAlignment="1">
      <alignment horizontal="center" vertic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0" xfId="0" applyFont="1"/>
    <xf numFmtId="0" fontId="3" fillId="0" borderId="6" xfId="0" applyFont="1" applyBorder="1" applyAlignment="1">
      <alignment horizontal="center" vertical="center"/>
    </xf>
    <xf numFmtId="0" fontId="6" fillId="0" borderId="0" xfId="0" applyFont="1" applyAlignment="1">
      <alignment vertical="center"/>
    </xf>
    <xf numFmtId="0" fontId="3" fillId="0" borderId="0" xfId="0" applyFont="1" applyAlignment="1">
      <alignment vertical="center"/>
    </xf>
    <xf numFmtId="0" fontId="3" fillId="0" borderId="15" xfId="0" applyFont="1" applyBorder="1" applyAlignment="1">
      <alignment horizontal="center" vertical="center"/>
    </xf>
    <xf numFmtId="0" fontId="6"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left" vertical="center"/>
    </xf>
    <xf numFmtId="164" fontId="3" fillId="0" borderId="3" xfId="0" applyNumberFormat="1" applyFont="1" applyBorder="1" applyAlignment="1">
      <alignment horizontal="center" vertical="center"/>
    </xf>
    <xf numFmtId="0" fontId="3" fillId="0" borderId="19" xfId="0" applyFont="1" applyBorder="1" applyAlignment="1">
      <alignment horizontal="center" vertical="center" wrapText="1"/>
    </xf>
    <xf numFmtId="9" fontId="5" fillId="0" borderId="3" xfId="0" applyNumberFormat="1" applyFont="1" applyBorder="1" applyAlignment="1">
      <alignment horizontal="center" vertical="center" wrapText="1"/>
    </xf>
    <xf numFmtId="0" fontId="3" fillId="0" borderId="7" xfId="0" applyFont="1" applyBorder="1" applyAlignment="1">
      <alignment horizontal="center" vertical="center"/>
    </xf>
    <xf numFmtId="0" fontId="3" fillId="0" borderId="19" xfId="0" applyFont="1" applyBorder="1" applyAlignment="1">
      <alignment horizontal="left" vertical="center"/>
    </xf>
    <xf numFmtId="0" fontId="3" fillId="0" borderId="1" xfId="0" applyFont="1" applyBorder="1" applyAlignment="1">
      <alignment horizontal="lef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0" xfId="0" applyFont="1" applyBorder="1" applyAlignment="1">
      <alignment vertical="center" wrapText="1"/>
    </xf>
    <xf numFmtId="0" fontId="3" fillId="0" borderId="20" xfId="0" applyFont="1" applyBorder="1" applyAlignment="1">
      <alignment horizontal="left" vertical="center"/>
    </xf>
    <xf numFmtId="0" fontId="3" fillId="0" borderId="10" xfId="0" applyFont="1" applyBorder="1" applyAlignment="1">
      <alignment horizontal="left" vertical="center"/>
    </xf>
    <xf numFmtId="164" fontId="3" fillId="0" borderId="35" xfId="0" applyNumberFormat="1" applyFont="1" applyBorder="1" applyAlignment="1">
      <alignment horizontal="center" vertical="center"/>
    </xf>
    <xf numFmtId="0" fontId="3" fillId="0" borderId="1" xfId="0" applyFont="1" applyBorder="1" applyAlignment="1">
      <alignment vertical="center"/>
    </xf>
    <xf numFmtId="0" fontId="3" fillId="0" borderId="11" xfId="0" applyFont="1" applyBorder="1" applyAlignment="1">
      <alignment horizontal="left" vertical="center"/>
    </xf>
    <xf numFmtId="0" fontId="3" fillId="0" borderId="5" xfId="0" applyFont="1" applyBorder="1" applyAlignment="1">
      <alignment horizontal="left" vertical="center"/>
    </xf>
    <xf numFmtId="164" fontId="3" fillId="0" borderId="4" xfId="0" applyNumberFormat="1" applyFont="1" applyBorder="1" applyAlignment="1">
      <alignment horizontal="center" vertical="center"/>
    </xf>
    <xf numFmtId="164" fontId="3" fillId="0" borderId="1" xfId="0" applyNumberFormat="1" applyFont="1" applyBorder="1" applyAlignment="1">
      <alignment horizontal="center" vertical="center" wrapText="1"/>
    </xf>
    <xf numFmtId="0" fontId="3" fillId="0" borderId="11"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xf>
    <xf numFmtId="0" fontId="3" fillId="0" borderId="20" xfId="0" applyFont="1" applyBorder="1" applyAlignment="1" applyProtection="1">
      <alignment vertical="center"/>
      <protection locked="0"/>
    </xf>
    <xf numFmtId="0" fontId="3" fillId="0" borderId="18" xfId="0" applyFont="1" applyBorder="1" applyAlignment="1" applyProtection="1">
      <alignment vertical="center"/>
      <protection locked="0"/>
    </xf>
    <xf numFmtId="165" fontId="7" fillId="0" borderId="31" xfId="0" applyNumberFormat="1" applyFont="1" applyBorder="1" applyAlignment="1">
      <alignment vertical="center"/>
    </xf>
    <xf numFmtId="1" fontId="12" fillId="0" borderId="1" xfId="0" applyNumberFormat="1" applyFont="1" applyBorder="1" applyAlignment="1">
      <alignment horizontal="left" vertical="center"/>
    </xf>
    <xf numFmtId="165" fontId="7" fillId="0" borderId="0" xfId="0" applyNumberFormat="1" applyFont="1" applyAlignment="1">
      <alignment vertical="center"/>
    </xf>
    <xf numFmtId="0" fontId="3" fillId="0" borderId="12" xfId="0" applyFont="1" applyBorder="1" applyAlignment="1">
      <alignment horizontal="center" vertical="center" wrapText="1"/>
    </xf>
    <xf numFmtId="0" fontId="13" fillId="0" borderId="0" xfId="0" applyFont="1"/>
    <xf numFmtId="0" fontId="3" fillId="0" borderId="0" xfId="0" applyFont="1" applyAlignment="1">
      <alignment horizontal="right"/>
    </xf>
    <xf numFmtId="0" fontId="10" fillId="0" borderId="0" xfId="0" applyFont="1"/>
    <xf numFmtId="0" fontId="15" fillId="0" borderId="0" xfId="0" applyFont="1"/>
    <xf numFmtId="0" fontId="3" fillId="0" borderId="0" xfId="1" applyFont="1" applyBorder="1" applyAlignment="1" applyProtection="1">
      <alignment horizontal="left" vertical="center"/>
    </xf>
    <xf numFmtId="0" fontId="5" fillId="0" borderId="19" xfId="0" applyFont="1" applyBorder="1" applyAlignment="1">
      <alignment horizontal="left" vertical="center"/>
    </xf>
    <xf numFmtId="0" fontId="5" fillId="0" borderId="30" xfId="0" applyFont="1" applyBorder="1" applyAlignment="1">
      <alignment horizontal="left" vertical="center"/>
    </xf>
    <xf numFmtId="0" fontId="5" fillId="0" borderId="32" xfId="0" applyFont="1" applyBorder="1" applyAlignment="1">
      <alignment horizontal="left" vertical="center"/>
    </xf>
    <xf numFmtId="0" fontId="3" fillId="0" borderId="25" xfId="0" applyFont="1" applyBorder="1" applyAlignment="1">
      <alignment horizontal="left" vertical="center"/>
    </xf>
    <xf numFmtId="0" fontId="5" fillId="0" borderId="21" xfId="0" applyFont="1" applyBorder="1" applyAlignment="1">
      <alignment horizontal="left" vertical="center"/>
    </xf>
    <xf numFmtId="0" fontId="5" fillId="0" borderId="0" xfId="0" applyFont="1" applyAlignment="1">
      <alignment vertical="center"/>
    </xf>
    <xf numFmtId="0" fontId="3" fillId="0" borderId="0" xfId="0" applyFont="1" applyAlignment="1">
      <alignment horizontal="left" vertical="center" indent="1"/>
    </xf>
    <xf numFmtId="0" fontId="3" fillId="0" borderId="12" xfId="0" applyFont="1" applyBorder="1"/>
    <xf numFmtId="0" fontId="5" fillId="0" borderId="12" xfId="0" applyFont="1" applyBorder="1" applyAlignment="1">
      <alignment horizontal="left" vertical="center"/>
    </xf>
    <xf numFmtId="0" fontId="5" fillId="0" borderId="16" xfId="0" applyFont="1" applyBorder="1" applyAlignment="1">
      <alignment vertical="center"/>
    </xf>
    <xf numFmtId="0" fontId="5" fillId="0" borderId="30" xfId="0" applyFont="1" applyBorder="1" applyAlignment="1">
      <alignment vertical="center"/>
    </xf>
    <xf numFmtId="0" fontId="10" fillId="0" borderId="15" xfId="0" applyFont="1" applyBorder="1" applyAlignment="1">
      <alignment vertical="center"/>
    </xf>
    <xf numFmtId="0" fontId="5" fillId="0" borderId="12" xfId="0" applyFont="1" applyBorder="1" applyAlignment="1">
      <alignment vertical="center"/>
    </xf>
    <xf numFmtId="0" fontId="10" fillId="0" borderId="15" xfId="0" applyFont="1" applyBorder="1"/>
    <xf numFmtId="0" fontId="10" fillId="0" borderId="0" xfId="0" applyFont="1" applyAlignment="1">
      <alignment vertical="center"/>
    </xf>
    <xf numFmtId="0" fontId="7" fillId="0" borderId="3" xfId="0" applyFont="1" applyBorder="1" applyAlignment="1">
      <alignment horizontal="center"/>
    </xf>
    <xf numFmtId="0" fontId="3" fillId="0" borderId="0" xfId="0" applyFont="1" applyAlignment="1">
      <alignment horizontal="left"/>
    </xf>
    <xf numFmtId="0" fontId="3" fillId="0" borderId="0" xfId="0" applyFont="1" applyProtection="1">
      <protection locked="0"/>
    </xf>
    <xf numFmtId="0" fontId="10" fillId="0" borderId="0" xfId="0" applyFont="1" applyAlignment="1">
      <alignment horizontal="center"/>
    </xf>
    <xf numFmtId="0" fontId="3" fillId="0" borderId="10" xfId="0" applyFont="1" applyBorder="1" applyAlignment="1">
      <alignment horizontal="center" vertical="center" wrapText="1"/>
    </xf>
    <xf numFmtId="0" fontId="3" fillId="0" borderId="18" xfId="0" applyFont="1" applyBorder="1" applyAlignment="1">
      <alignment horizontal="center" vertical="center" wrapText="1"/>
    </xf>
    <xf numFmtId="0" fontId="5" fillId="0" borderId="1" xfId="0" applyFont="1" applyBorder="1" applyAlignment="1">
      <alignment horizontal="left" vertical="center"/>
    </xf>
    <xf numFmtId="164" fontId="5" fillId="0" borderId="3" xfId="0" applyNumberFormat="1" applyFont="1" applyBorder="1" applyAlignment="1">
      <alignment horizontal="center" vertical="center" wrapText="1"/>
    </xf>
    <xf numFmtId="0" fontId="5" fillId="0" borderId="31" xfId="0" applyFont="1" applyBorder="1" applyAlignment="1">
      <alignment horizontal="left" vertical="center"/>
    </xf>
    <xf numFmtId="164" fontId="5" fillId="0" borderId="31" xfId="0" applyNumberFormat="1" applyFont="1" applyBorder="1" applyAlignment="1">
      <alignment horizontal="center" vertical="center" wrapText="1"/>
    </xf>
    <xf numFmtId="165" fontId="5" fillId="0" borderId="33" xfId="0" applyNumberFormat="1" applyFont="1" applyBorder="1" applyAlignment="1">
      <alignment horizontal="center" vertical="center"/>
    </xf>
    <xf numFmtId="164" fontId="5" fillId="0" borderId="27" xfId="0" applyNumberFormat="1" applyFont="1" applyBorder="1" applyAlignment="1">
      <alignment horizontal="center" vertical="center" wrapText="1"/>
    </xf>
    <xf numFmtId="0" fontId="3" fillId="0" borderId="26" xfId="0" applyFont="1" applyBorder="1" applyAlignment="1">
      <alignment horizontal="left" vertical="center"/>
    </xf>
    <xf numFmtId="164" fontId="3" fillId="0" borderId="23" xfId="0" applyNumberFormat="1" applyFont="1" applyBorder="1" applyAlignment="1">
      <alignment horizontal="center" vertical="center"/>
    </xf>
    <xf numFmtId="0" fontId="5" fillId="0" borderId="24" xfId="0" applyFont="1" applyBorder="1" applyAlignment="1">
      <alignment horizontal="left" vertical="center"/>
    </xf>
    <xf numFmtId="0" fontId="5" fillId="0" borderId="21" xfId="0" applyFont="1" applyBorder="1" applyAlignment="1">
      <alignment horizontal="center" vertical="center" wrapText="1"/>
    </xf>
    <xf numFmtId="0" fontId="5" fillId="0" borderId="17" xfId="0" applyFont="1" applyBorder="1" applyAlignment="1">
      <alignment vertical="center"/>
    </xf>
    <xf numFmtId="0" fontId="5" fillId="0" borderId="17" xfId="0" applyFont="1" applyBorder="1" applyAlignment="1">
      <alignment horizontal="center" vertical="center" wrapText="1"/>
    </xf>
    <xf numFmtId="0" fontId="5" fillId="0" borderId="17" xfId="0" applyFont="1" applyBorder="1" applyAlignment="1">
      <alignment vertical="center" wrapText="1"/>
    </xf>
    <xf numFmtId="164" fontId="3" fillId="0" borderId="28" xfId="0" applyNumberFormat="1" applyFont="1" applyBorder="1" applyAlignment="1">
      <alignment horizontal="center" vertical="center" wrapText="1"/>
    </xf>
    <xf numFmtId="0" fontId="5" fillId="0" borderId="31" xfId="0" applyFont="1" applyBorder="1" applyAlignment="1">
      <alignment horizontal="center" vertical="center" wrapText="1"/>
    </xf>
    <xf numFmtId="0" fontId="5" fillId="0" borderId="7" xfId="0" applyFont="1" applyBorder="1" applyAlignment="1">
      <alignment horizontal="center" vertical="center" wrapText="1"/>
    </xf>
    <xf numFmtId="165" fontId="5" fillId="0" borderId="29" xfId="0" applyNumberFormat="1" applyFont="1" applyBorder="1" applyAlignment="1">
      <alignment horizontal="center" vertical="center" wrapText="1"/>
    </xf>
    <xf numFmtId="0" fontId="5" fillId="0" borderId="20" xfId="0" applyFont="1" applyBorder="1" applyAlignment="1">
      <alignment horizontal="center" vertical="center" wrapText="1"/>
    </xf>
    <xf numFmtId="0" fontId="5" fillId="0" borderId="0" xfId="0" applyFont="1" applyAlignment="1">
      <alignment horizontal="center" vertical="center" wrapText="1"/>
    </xf>
    <xf numFmtId="165" fontId="5" fillId="0" borderId="0" xfId="0" applyNumberFormat="1" applyFont="1" applyAlignment="1">
      <alignment horizontal="center" vertical="center" wrapText="1"/>
    </xf>
    <xf numFmtId="0" fontId="10" fillId="0" borderId="15" xfId="0" applyFont="1" applyBorder="1" applyAlignment="1">
      <alignment horizontal="center" vertical="center"/>
    </xf>
    <xf numFmtId="0" fontId="5" fillId="0" borderId="13" xfId="0" applyFont="1" applyBorder="1" applyAlignment="1">
      <alignment vertical="center"/>
    </xf>
    <xf numFmtId="0" fontId="10" fillId="0" borderId="15" xfId="0" applyFont="1" applyBorder="1" applyAlignment="1">
      <alignment horizontal="center"/>
    </xf>
    <xf numFmtId="0" fontId="5" fillId="0" borderId="0" xfId="0" applyFont="1"/>
    <xf numFmtId="0" fontId="1" fillId="0" borderId="0" xfId="0" applyFont="1"/>
    <xf numFmtId="0" fontId="18" fillId="0" borderId="0" xfId="0" applyFont="1"/>
    <xf numFmtId="0" fontId="18" fillId="0" borderId="0" xfId="0" applyFont="1" applyAlignment="1">
      <alignment horizontal="center"/>
    </xf>
    <xf numFmtId="9" fontId="5" fillId="0" borderId="0" xfId="0" applyNumberFormat="1" applyFont="1" applyAlignment="1">
      <alignment horizontal="center" vertical="center"/>
    </xf>
    <xf numFmtId="0" fontId="3" fillId="0" borderId="19" xfId="0" applyFont="1" applyBorder="1" applyAlignment="1">
      <alignment horizontal="left" vertical="center" wrapText="1"/>
    </xf>
    <xf numFmtId="0" fontId="5" fillId="0" borderId="12" xfId="0" applyFont="1" applyBorder="1" applyAlignment="1">
      <alignment vertical="center" wrapText="1"/>
    </xf>
    <xf numFmtId="0" fontId="16"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3" fillId="0" borderId="0" xfId="0" applyFont="1" applyAlignment="1">
      <alignment horizontal="right" vertical="top"/>
    </xf>
    <xf numFmtId="0" fontId="14" fillId="0" borderId="0" xfId="0" applyFont="1" applyAlignment="1">
      <alignment horizontal="right" vertical="top"/>
    </xf>
    <xf numFmtId="0" fontId="10" fillId="0" borderId="0" xfId="0" applyFont="1" applyAlignment="1">
      <alignment horizontal="right" vertical="top"/>
    </xf>
    <xf numFmtId="0" fontId="18" fillId="0" borderId="0" xfId="0" applyFont="1" applyAlignment="1">
      <alignment horizontal="right" vertical="top"/>
    </xf>
    <xf numFmtId="0" fontId="3" fillId="0" borderId="0" xfId="0" applyFont="1" applyAlignment="1" applyProtection="1">
      <alignment horizontal="center"/>
      <protection locked="0"/>
    </xf>
    <xf numFmtId="0" fontId="3" fillId="0" borderId="0" xfId="0" applyFont="1" applyAlignment="1">
      <alignment horizontal="right" vertical="top" wrapText="1"/>
    </xf>
    <xf numFmtId="0" fontId="3" fillId="0" borderId="0" xfId="0" applyFont="1" applyAlignment="1">
      <alignment horizontal="left" vertical="top"/>
    </xf>
    <xf numFmtId="0" fontId="3" fillId="0" borderId="0" xfId="0" applyFont="1" applyAlignment="1" applyProtection="1">
      <alignment horizontal="left" vertical="top"/>
      <protection locked="0"/>
    </xf>
    <xf numFmtId="165" fontId="3" fillId="0" borderId="19" xfId="0" applyNumberFormat="1" applyFont="1" applyBorder="1" applyAlignment="1">
      <alignment horizontal="center" vertical="center" wrapText="1"/>
    </xf>
    <xf numFmtId="165" fontId="3" fillId="0" borderId="14" xfId="0" applyNumberFormat="1" applyFont="1" applyBorder="1" applyAlignment="1">
      <alignment horizontal="center" vertical="center" wrapText="1"/>
    </xf>
    <xf numFmtId="165" fontId="3" fillId="0" borderId="32" xfId="0" applyNumberFormat="1" applyFont="1" applyBorder="1" applyAlignment="1">
      <alignment horizontal="center" vertical="center" wrapText="1"/>
    </xf>
    <xf numFmtId="165" fontId="3" fillId="0" borderId="34" xfId="0" applyNumberFormat="1" applyFont="1" applyBorder="1" applyAlignment="1">
      <alignment horizontal="center" vertical="center"/>
    </xf>
    <xf numFmtId="165" fontId="3" fillId="0" borderId="21" xfId="0" applyNumberFormat="1" applyFont="1" applyBorder="1" applyAlignment="1">
      <alignment horizontal="center" vertical="center" wrapText="1"/>
    </xf>
    <xf numFmtId="165" fontId="3" fillId="0" borderId="3" xfId="0" applyNumberFormat="1" applyFont="1" applyBorder="1" applyAlignment="1">
      <alignment horizontal="center" vertical="center" wrapText="1"/>
    </xf>
    <xf numFmtId="10" fontId="3" fillId="0" borderId="0" xfId="0" applyNumberFormat="1" applyFont="1" applyAlignment="1">
      <alignment horizontal="center"/>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10" fillId="0" borderId="0" xfId="0" applyFont="1" applyAlignment="1">
      <alignment horizontal="center" vertical="center"/>
    </xf>
    <xf numFmtId="0" fontId="5" fillId="0" borderId="37" xfId="0" applyFont="1" applyBorder="1" applyAlignment="1">
      <alignment vertical="center"/>
    </xf>
    <xf numFmtId="0" fontId="7" fillId="3" borderId="0" xfId="0" applyFont="1" applyFill="1" applyAlignment="1">
      <alignment horizontal="left" vertical="center" wrapText="1"/>
    </xf>
    <xf numFmtId="165" fontId="7" fillId="3" borderId="0" xfId="0" applyNumberFormat="1" applyFont="1" applyFill="1" applyAlignment="1">
      <alignment vertical="center"/>
    </xf>
    <xf numFmtId="0" fontId="7" fillId="3" borderId="0" xfId="0" applyFont="1" applyFill="1" applyAlignment="1">
      <alignment vertical="center"/>
    </xf>
    <xf numFmtId="0" fontId="3" fillId="3" borderId="3" xfId="0" applyFont="1" applyFill="1" applyBorder="1" applyAlignment="1">
      <alignment horizontal="center" vertical="center" wrapText="1"/>
    </xf>
    <xf numFmtId="0" fontId="3" fillId="3" borderId="3" xfId="0" applyFont="1" applyFill="1" applyBorder="1" applyAlignment="1">
      <alignment horizontal="center"/>
    </xf>
    <xf numFmtId="0" fontId="3" fillId="3" borderId="4" xfId="0" applyFont="1" applyFill="1" applyBorder="1" applyAlignment="1">
      <alignment horizontal="center"/>
    </xf>
    <xf numFmtId="165" fontId="3" fillId="3" borderId="36" xfId="0" applyNumberFormat="1" applyFont="1" applyFill="1" applyBorder="1" applyAlignment="1">
      <alignment horizontal="center" vertical="center"/>
    </xf>
    <xf numFmtId="0" fontId="3" fillId="3" borderId="36" xfId="0" applyFont="1" applyFill="1" applyBorder="1" applyAlignment="1">
      <alignment horizontal="center"/>
    </xf>
    <xf numFmtId="0" fontId="5" fillId="4" borderId="21" xfId="0" applyFont="1" applyFill="1" applyBorder="1" applyAlignment="1">
      <alignment horizontal="left" vertical="center"/>
    </xf>
    <xf numFmtId="0" fontId="5" fillId="4" borderId="22" xfId="0" applyFont="1" applyFill="1" applyBorder="1" applyAlignment="1">
      <alignment horizontal="left" vertical="center"/>
    </xf>
    <xf numFmtId="164" fontId="5" fillId="4" borderId="2" xfId="0" applyNumberFormat="1" applyFont="1" applyFill="1" applyBorder="1" applyAlignment="1">
      <alignment horizontal="center" vertical="center" wrapText="1"/>
    </xf>
    <xf numFmtId="165" fontId="3" fillId="4" borderId="2" xfId="0" applyNumberFormat="1" applyFont="1" applyFill="1" applyBorder="1" applyAlignment="1">
      <alignment horizontal="center" vertical="center"/>
    </xf>
    <xf numFmtId="0" fontId="5" fillId="4" borderId="0" xfId="1" applyFont="1" applyFill="1" applyBorder="1" applyAlignment="1" applyProtection="1">
      <alignment horizontal="left" vertical="center"/>
    </xf>
    <xf numFmtId="0" fontId="5" fillId="4" borderId="9" xfId="0" applyFont="1" applyFill="1" applyBorder="1" applyAlignment="1">
      <alignment horizontal="center" vertical="center" wrapText="1"/>
    </xf>
    <xf numFmtId="0" fontId="5" fillId="4" borderId="9" xfId="1" applyFont="1" applyFill="1" applyBorder="1" applyAlignment="1" applyProtection="1">
      <alignment horizontal="center" vertical="center" wrapText="1"/>
    </xf>
    <xf numFmtId="0" fontId="3" fillId="5" borderId="4"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wrapText="1"/>
      <protection locked="0"/>
    </xf>
    <xf numFmtId="0" fontId="3" fillId="5" borderId="4" xfId="0" applyFont="1" applyFill="1" applyBorder="1" applyAlignment="1" applyProtection="1">
      <alignment horizontal="center" vertical="center" wrapText="1"/>
      <protection locked="0"/>
    </xf>
    <xf numFmtId="0" fontId="3" fillId="5" borderId="20" xfId="0" applyFont="1" applyFill="1" applyBorder="1" applyAlignment="1" applyProtection="1">
      <alignment horizontal="center" vertical="center"/>
      <protection locked="0"/>
    </xf>
    <xf numFmtId="0" fontId="3" fillId="5" borderId="18" xfId="0" applyFont="1" applyFill="1" applyBorder="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3" fillId="5" borderId="10" xfId="0" applyFont="1" applyFill="1" applyBorder="1" applyAlignment="1" applyProtection="1">
      <alignment horizontal="center" vertical="center" wrapText="1"/>
      <protection locked="0"/>
    </xf>
    <xf numFmtId="0" fontId="3" fillId="0" borderId="4" xfId="0" applyFont="1" applyBorder="1" applyAlignment="1">
      <alignment horizontal="center" vertical="center" wrapText="1"/>
    </xf>
    <xf numFmtId="0" fontId="3" fillId="6" borderId="19" xfId="0" applyFont="1" applyFill="1" applyBorder="1" applyAlignment="1" applyProtection="1">
      <alignment vertical="center"/>
      <protection locked="0"/>
    </xf>
    <xf numFmtId="0" fontId="3" fillId="6" borderId="20" xfId="0" applyFont="1" applyFill="1" applyBorder="1" applyAlignment="1" applyProtection="1">
      <alignment vertical="center"/>
      <protection locked="0"/>
    </xf>
    <xf numFmtId="0" fontId="5" fillId="6" borderId="10" xfId="0" applyFont="1" applyFill="1" applyBorder="1" applyAlignment="1">
      <alignment horizontal="left" vertical="center"/>
    </xf>
    <xf numFmtId="165" fontId="5" fillId="6" borderId="5" xfId="0" applyNumberFormat="1" applyFont="1" applyFill="1" applyBorder="1" applyAlignment="1">
      <alignment horizontal="center" vertical="center"/>
    </xf>
    <xf numFmtId="164" fontId="5" fillId="6" borderId="4" xfId="0" applyNumberFormat="1" applyFont="1" applyFill="1" applyBorder="1" applyAlignment="1">
      <alignment horizontal="center" vertical="center"/>
    </xf>
    <xf numFmtId="165" fontId="3" fillId="6" borderId="10" xfId="0" applyNumberFormat="1" applyFont="1" applyFill="1" applyBorder="1" applyAlignment="1">
      <alignment horizontal="center" vertical="center"/>
    </xf>
    <xf numFmtId="0" fontId="20" fillId="0" borderId="0" xfId="0" applyFont="1" applyAlignment="1">
      <alignment horizontal="right" vertical="center"/>
    </xf>
    <xf numFmtId="0" fontId="21" fillId="0" borderId="0" xfId="0" applyFont="1" applyAlignment="1">
      <alignment vertical="center"/>
    </xf>
    <xf numFmtId="0" fontId="21" fillId="0" borderId="0" xfId="0" applyFont="1" applyAlignment="1">
      <alignment vertical="top"/>
    </xf>
    <xf numFmtId="165" fontId="3" fillId="0" borderId="10" xfId="0" applyNumberFormat="1" applyFont="1" applyBorder="1" applyAlignment="1">
      <alignment horizontal="center" vertical="center" wrapText="1"/>
    </xf>
    <xf numFmtId="165" fontId="3" fillId="0" borderId="18" xfId="0" applyNumberFormat="1" applyFont="1" applyBorder="1" applyAlignment="1">
      <alignment horizontal="center" vertical="center" wrapText="1"/>
    </xf>
    <xf numFmtId="165" fontId="3" fillId="0" borderId="12" xfId="0" applyNumberFormat="1" applyFont="1" applyBorder="1" applyAlignment="1">
      <alignment horizontal="center" vertical="center" wrapText="1"/>
    </xf>
    <xf numFmtId="165" fontId="3" fillId="0" borderId="10" xfId="0" applyNumberFormat="1" applyFont="1" applyBorder="1" applyAlignment="1">
      <alignment horizontal="center" vertical="center"/>
    </xf>
    <xf numFmtId="165" fontId="3" fillId="0" borderId="2" xfId="0" applyNumberFormat="1" applyFont="1" applyBorder="1" applyAlignment="1">
      <alignment horizontal="center" vertical="center" wrapText="1"/>
    </xf>
    <xf numFmtId="0" fontId="5" fillId="5" borderId="0" xfId="0" applyFont="1" applyFill="1" applyAlignment="1" applyProtection="1">
      <alignment horizontal="center" vertical="center" wrapText="1"/>
      <protection locked="0"/>
    </xf>
    <xf numFmtId="9" fontId="3" fillId="8" borderId="0" xfId="0" applyNumberFormat="1" applyFont="1" applyFill="1" applyAlignment="1" applyProtection="1">
      <alignment horizontal="center"/>
      <protection locked="0"/>
    </xf>
    <xf numFmtId="0" fontId="3" fillId="8" borderId="0" xfId="0" applyFont="1" applyFill="1" applyAlignment="1" applyProtection="1">
      <alignment horizontal="center"/>
      <protection locked="0"/>
    </xf>
    <xf numFmtId="0" fontId="3" fillId="7" borderId="1" xfId="0" applyFont="1" applyFill="1" applyBorder="1" applyAlignment="1" applyProtection="1">
      <alignment horizontal="center" vertical="center" wrapText="1"/>
      <protection locked="0"/>
    </xf>
    <xf numFmtId="0" fontId="3" fillId="7" borderId="3" xfId="0" applyFont="1" applyFill="1" applyBorder="1" applyAlignment="1" applyProtection="1">
      <alignment horizontal="center" vertical="center" wrapText="1"/>
      <protection locked="0"/>
    </xf>
    <xf numFmtId="0" fontId="22" fillId="0" borderId="0" xfId="0" applyFont="1" applyAlignment="1">
      <alignment horizontal="left" vertical="center"/>
    </xf>
    <xf numFmtId="0" fontId="23" fillId="0" borderId="0" xfId="0" applyFont="1" applyAlignment="1">
      <alignment horizontal="right" vertical="top"/>
    </xf>
    <xf numFmtId="0" fontId="24" fillId="0" borderId="0" xfId="0" applyFont="1"/>
    <xf numFmtId="0" fontId="25" fillId="0" borderId="0" xfId="0" applyFont="1" applyAlignment="1">
      <alignment vertical="center" wrapText="1"/>
    </xf>
    <xf numFmtId="0" fontId="27" fillId="0" borderId="0" xfId="0" applyFont="1"/>
    <xf numFmtId="0" fontId="28" fillId="0" borderId="0" xfId="1" applyFont="1" applyAlignment="1" applyProtection="1">
      <alignment vertical="center" wrapText="1"/>
    </xf>
    <xf numFmtId="0" fontId="27" fillId="0" borderId="0" xfId="0" applyFont="1" applyAlignment="1">
      <alignment vertical="center" wrapText="1"/>
    </xf>
    <xf numFmtId="0" fontId="26" fillId="0" borderId="0" xfId="0" applyFont="1"/>
    <xf numFmtId="0" fontId="27" fillId="0" borderId="3" xfId="0" applyFont="1" applyBorder="1" applyAlignment="1">
      <alignment vertical="center" wrapText="1"/>
    </xf>
    <xf numFmtId="165" fontId="7" fillId="0" borderId="0" xfId="0" applyNumberFormat="1" applyFont="1" applyAlignment="1">
      <alignment horizontal="center" vertical="top"/>
    </xf>
    <xf numFmtId="0" fontId="3" fillId="0" borderId="0" xfId="0" applyFont="1" applyAlignment="1">
      <alignment vertical="top"/>
    </xf>
    <xf numFmtId="0" fontId="7" fillId="0" borderId="0" xfId="0" applyFont="1" applyAlignment="1">
      <alignment horizontal="center" vertical="top"/>
    </xf>
    <xf numFmtId="0" fontId="3" fillId="0" borderId="0" xfId="0" applyFont="1" applyAlignment="1">
      <alignment horizontal="center" vertical="top"/>
    </xf>
    <xf numFmtId="165" fontId="5" fillId="0" borderId="0" xfId="0" applyNumberFormat="1" applyFont="1" applyAlignment="1">
      <alignment horizontal="center" vertical="top"/>
    </xf>
    <xf numFmtId="0" fontId="5" fillId="0" borderId="0" xfId="0" applyFont="1" applyAlignment="1">
      <alignment vertical="top"/>
    </xf>
    <xf numFmtId="0" fontId="3" fillId="8" borderId="0" xfId="0" applyFont="1" applyFill="1" applyAlignment="1" applyProtection="1">
      <alignment horizontal="left" vertical="top" wrapText="1"/>
      <protection locked="0"/>
    </xf>
    <xf numFmtId="0" fontId="0" fillId="8" borderId="0" xfId="0" applyFill="1" applyAlignment="1" applyProtection="1">
      <alignment horizontal="left" vertical="top" wrapText="1"/>
      <protection locked="0"/>
    </xf>
    <xf numFmtId="0" fontId="3" fillId="8" borderId="0" xfId="0" applyFont="1" applyFill="1" applyAlignment="1" applyProtection="1">
      <alignment horizontal="left" wrapText="1"/>
      <protection locked="0"/>
    </xf>
    <xf numFmtId="0" fontId="0" fillId="8" borderId="0" xfId="0" applyFill="1" applyAlignment="1" applyProtection="1">
      <alignment horizontal="left" wrapText="1"/>
      <protection locked="0"/>
    </xf>
    <xf numFmtId="0" fontId="17" fillId="0" borderId="0" xfId="0" applyFont="1" applyAlignment="1">
      <alignment vertical="center" wrapText="1"/>
    </xf>
  </cellXfs>
  <cellStyles count="51">
    <cellStyle name="Besuchter Hyperlink" xfId="2" builtinId="9" hidden="1"/>
    <cellStyle name="Besuchter Hyperlink" xfId="3" builtinId="9" hidden="1"/>
    <cellStyle name="Besuchter Hyperlink" xfId="4" builtinId="9" hidden="1"/>
    <cellStyle name="Besuchter Hyperlink" xfId="5" builtinId="9" hidden="1"/>
    <cellStyle name="Besuchter Hyperlink" xfId="6" builtinId="9" hidden="1"/>
    <cellStyle name="Besuchter Hyperlink" xfId="7" builtinId="9" hidden="1"/>
    <cellStyle name="Besuchter Hyperlink" xfId="8" builtinId="9" hidden="1"/>
    <cellStyle name="Besuchter Hyperlink" xfId="9" builtinId="9" hidden="1"/>
    <cellStyle name="Besuchter Hyperlink" xfId="10" builtinId="9" hidden="1"/>
    <cellStyle name="Besuchter Hyperlink" xfId="11" builtinId="9" hidden="1"/>
    <cellStyle name="Besuchter Hyperlink" xfId="12" builtinId="9" hidden="1"/>
    <cellStyle name="Besuchter Hyperlink" xfId="13" builtinId="9" hidden="1"/>
    <cellStyle name="Besuchter Hyperlink" xfId="14" builtinId="9" hidden="1"/>
    <cellStyle name="Besuchter Hyperlink" xfId="15" builtinId="9" hidden="1"/>
    <cellStyle name="Besuchter Hyperlink" xfId="16" builtinId="9" hidden="1"/>
    <cellStyle name="Besuchter Hyperlink" xfId="17" builtinId="9" hidden="1"/>
    <cellStyle name="Besuchter Hyperlink" xfId="18" builtinId="9" hidden="1"/>
    <cellStyle name="Besuchter Hyperlink" xfId="19" builtinId="9" hidden="1"/>
    <cellStyle name="Besuchter Hyperlink" xfId="20" builtinId="9" hidden="1"/>
    <cellStyle name="Besuchter Hyperlink" xfId="21" builtinId="9" hidden="1"/>
    <cellStyle name="Besuchter Hyperlink" xfId="22" builtinId="9" hidden="1"/>
    <cellStyle name="Besuchter Hyperlink" xfId="23" builtinId="9" hidden="1"/>
    <cellStyle name="Besuchter Hyperlink" xfId="24" builtinId="9" hidden="1"/>
    <cellStyle name="Besuchter Hyperlink" xfId="25" builtinId="9" hidden="1"/>
    <cellStyle name="Besuchter Hyperlink" xfId="26" builtinId="9" hidden="1"/>
    <cellStyle name="Besuchter Hyperlink" xfId="27" builtinId="9" hidden="1"/>
    <cellStyle name="Besuchter Hyperlink" xfId="28" builtinId="9" hidden="1"/>
    <cellStyle name="Besuchter Hyperlink" xfId="29" builtinId="9" hidden="1"/>
    <cellStyle name="Besuchter Hyperlink" xfId="30" builtinId="9" hidden="1"/>
    <cellStyle name="Besuchter Hyperlink" xfId="31" builtinId="9" hidden="1"/>
    <cellStyle name="Besuchter Hyperlink" xfId="32" builtinId="9" hidden="1"/>
    <cellStyle name="Besuchter Hyperlink" xfId="33" builtinId="9" hidden="1"/>
    <cellStyle name="Besuchter Hyperlink" xfId="34" builtinId="9" hidden="1"/>
    <cellStyle name="Besuchter Hyperlink" xfId="35" builtinId="9" hidden="1"/>
    <cellStyle name="Besuchter Hyperlink" xfId="36" builtinId="9" hidden="1"/>
    <cellStyle name="Besuchter Hyperlink" xfId="37" builtinId="9" hidden="1"/>
    <cellStyle name="Besuchter Hyperlink" xfId="38" builtinId="9" hidden="1"/>
    <cellStyle name="Besuchter Hyperlink" xfId="39" builtinId="9" hidden="1"/>
    <cellStyle name="Besuchter Hyperlink" xfId="40" builtinId="9" hidden="1"/>
    <cellStyle name="Besuchter Hyperlink" xfId="41" builtinId="9" hidden="1"/>
    <cellStyle name="Besuchter Hyperlink" xfId="42" builtinId="9" hidden="1"/>
    <cellStyle name="Besuchter Hyperlink" xfId="43" builtinId="9" hidden="1"/>
    <cellStyle name="Besuchter Hyperlink" xfId="44" builtinId="9" hidden="1"/>
    <cellStyle name="Besuchter Hyperlink" xfId="45" builtinId="9" hidden="1"/>
    <cellStyle name="Besuchter Hyperlink" xfId="46" builtinId="9" hidden="1"/>
    <cellStyle name="Besuchter Hyperlink" xfId="47" builtinId="9" hidden="1"/>
    <cellStyle name="Besuchter Hyperlink" xfId="48" builtinId="9" hidden="1"/>
    <cellStyle name="Besuchter Hyperlink" xfId="49" builtinId="9" hidden="1"/>
    <cellStyle name="Besuchter Hyperlink" xfId="50" builtinId="9" hidden="1"/>
    <cellStyle name="Link" xfId="1" builtinId="8"/>
    <cellStyle name="Standard" xfId="0" builtinId="0"/>
  </cellStyles>
  <dxfs count="0"/>
  <tableStyles count="0" defaultTableStyle="TableStyleMedium9" defaultPivotStyle="PivotStyleMedium4"/>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76"/>
  <sheetViews>
    <sheetView tabSelected="1" view="pageBreakPreview" topLeftCell="A82" zoomScaleNormal="100" zoomScaleSheetLayoutView="100" zoomScalePageLayoutView="25" workbookViewId="0">
      <selection activeCell="E96" sqref="E96"/>
    </sheetView>
  </sheetViews>
  <sheetFormatPr baseColWidth="10" defaultColWidth="11" defaultRowHeight="12.75"/>
  <cols>
    <col min="1" max="1" width="5.75" style="54" customWidth="1"/>
    <col min="2" max="2" width="63.375" style="54" customWidth="1"/>
    <col min="3" max="3" width="10.125" style="54" customWidth="1"/>
    <col min="4" max="4" width="9.25" style="75" customWidth="1"/>
    <col min="5" max="6" width="9.25" style="54" customWidth="1"/>
    <col min="7" max="16384" width="11" style="54"/>
  </cols>
  <sheetData>
    <row r="1" spans="2:8" ht="29.25" customHeight="1"/>
    <row r="2" spans="2:8" s="71" customFormat="1" ht="26.25" customHeight="1">
      <c r="B2" s="172" t="s">
        <v>124</v>
      </c>
      <c r="C2" s="19"/>
      <c r="D2" s="44"/>
      <c r="E2" s="19"/>
      <c r="F2" s="19"/>
      <c r="H2" s="161"/>
    </row>
    <row r="3" spans="2:8" s="71" customFormat="1" ht="11.25" customHeight="1">
      <c r="B3" s="159"/>
      <c r="C3" s="19"/>
      <c r="D3" s="44"/>
      <c r="E3" s="19"/>
      <c r="F3" s="19"/>
      <c r="H3" s="161"/>
    </row>
    <row r="4" spans="2:8" s="71" customFormat="1" ht="15" customHeight="1">
      <c r="B4" s="173" t="s">
        <v>100</v>
      </c>
      <c r="C4" s="189"/>
      <c r="D4" s="190"/>
      <c r="E4" s="190"/>
      <c r="F4" s="190"/>
      <c r="H4" s="161"/>
    </row>
    <row r="5" spans="2:8" s="71" customFormat="1" ht="12.75" customHeight="1">
      <c r="B5" s="159"/>
      <c r="C5" s="19"/>
      <c r="D5" s="44"/>
      <c r="E5" s="19"/>
      <c r="F5" s="19"/>
      <c r="H5" s="161"/>
    </row>
    <row r="6" spans="2:8" s="71" customFormat="1" ht="15" customHeight="1">
      <c r="B6" s="173" t="s">
        <v>101</v>
      </c>
      <c r="C6" s="189"/>
      <c r="D6" s="190"/>
      <c r="E6" s="190"/>
      <c r="F6" s="190"/>
      <c r="H6" s="161"/>
    </row>
    <row r="7" spans="2:8" ht="12.75" customHeight="1">
      <c r="B7" s="53"/>
      <c r="C7" s="16"/>
      <c r="D7" s="45"/>
      <c r="E7" s="16"/>
      <c r="F7" s="16"/>
    </row>
    <row r="8" spans="2:8" ht="15" customHeight="1">
      <c r="B8" s="173" t="s">
        <v>19</v>
      </c>
      <c r="C8" s="16"/>
      <c r="D8" s="45"/>
      <c r="E8" s="16"/>
      <c r="F8" s="16"/>
    </row>
    <row r="9" spans="2:8" ht="5.25" customHeight="1">
      <c r="B9" s="110"/>
      <c r="C9" s="16"/>
      <c r="D9" s="45"/>
      <c r="E9" s="16"/>
      <c r="F9" s="16"/>
    </row>
    <row r="10" spans="2:8" ht="15" customHeight="1">
      <c r="B10" s="110" t="s">
        <v>20</v>
      </c>
      <c r="C10" s="187"/>
      <c r="D10" s="188"/>
      <c r="E10" s="188"/>
      <c r="F10" s="188"/>
    </row>
    <row r="11" spans="2:8" ht="9.9499999999999993" customHeight="1">
      <c r="B11" s="110"/>
      <c r="C11" s="16"/>
      <c r="D11" s="45"/>
      <c r="E11" s="16"/>
      <c r="F11" s="16"/>
    </row>
    <row r="12" spans="2:8" ht="15" customHeight="1">
      <c r="B12" s="110" t="s">
        <v>18</v>
      </c>
      <c r="C12" s="169">
        <v>1965</v>
      </c>
      <c r="D12" s="45"/>
      <c r="E12" s="16"/>
      <c r="F12" s="16"/>
    </row>
    <row r="13" spans="2:8" ht="9.9499999999999993" customHeight="1">
      <c r="B13" s="110"/>
      <c r="C13" s="16"/>
      <c r="D13" s="45"/>
      <c r="E13" s="16"/>
      <c r="F13" s="16"/>
    </row>
    <row r="14" spans="2:8" ht="15" customHeight="1">
      <c r="B14" s="110" t="s">
        <v>46</v>
      </c>
      <c r="C14" s="168">
        <v>0.09</v>
      </c>
      <c r="D14" s="45"/>
      <c r="E14" s="72">
        <f>IF(C14&lt;100%,E107,D107)</f>
        <v>22.77</v>
      </c>
      <c r="F14" s="16"/>
    </row>
    <row r="15" spans="2:8" ht="9.9499999999999993" customHeight="1">
      <c r="B15" s="110"/>
      <c r="C15" s="16"/>
      <c r="D15" s="45"/>
      <c r="E15" s="16"/>
      <c r="F15" s="16"/>
    </row>
    <row r="16" spans="2:8" ht="33.75" customHeight="1">
      <c r="B16" s="115" t="s">
        <v>104</v>
      </c>
      <c r="C16" s="187"/>
      <c r="D16" s="188"/>
      <c r="E16" s="188"/>
      <c r="F16" s="188"/>
    </row>
    <row r="17" spans="2:9" ht="3.75" customHeight="1">
      <c r="B17" s="110"/>
      <c r="C17" s="16"/>
      <c r="D17" s="45"/>
      <c r="E17" s="16"/>
      <c r="F17" s="16"/>
    </row>
    <row r="18" spans="2:9" ht="12" customHeight="1">
      <c r="B18" s="110"/>
      <c r="C18" s="16"/>
      <c r="D18" s="45"/>
      <c r="E18" s="16"/>
      <c r="F18" s="16"/>
    </row>
    <row r="19" spans="2:9" ht="15.75" customHeight="1">
      <c r="B19" s="173" t="s">
        <v>105</v>
      </c>
      <c r="C19" s="16"/>
      <c r="D19" s="45"/>
      <c r="E19" s="16"/>
      <c r="F19" s="16"/>
    </row>
    <row r="20" spans="2:9" ht="12" customHeight="1">
      <c r="B20" s="110"/>
      <c r="C20" s="16"/>
      <c r="D20" s="45"/>
      <c r="E20" s="16"/>
      <c r="F20" s="16"/>
    </row>
    <row r="21" spans="2:9" ht="29.25" customHeight="1">
      <c r="B21" s="115" t="s">
        <v>103</v>
      </c>
      <c r="C21" s="187"/>
      <c r="D21" s="188"/>
      <c r="E21" s="188"/>
      <c r="F21" s="188"/>
    </row>
    <row r="22" spans="2:9" ht="3.95" customHeight="1">
      <c r="B22" s="110"/>
      <c r="C22" s="16"/>
      <c r="D22" s="45"/>
      <c r="E22" s="16"/>
      <c r="F22" s="16"/>
    </row>
    <row r="23" spans="2:9" ht="3" customHeight="1">
      <c r="B23" s="110"/>
      <c r="C23" s="74"/>
      <c r="D23" s="114"/>
      <c r="E23" s="74"/>
      <c r="F23" s="74"/>
    </row>
    <row r="24" spans="2:9" ht="9.9499999999999993" customHeight="1">
      <c r="B24" s="110"/>
      <c r="C24" s="16"/>
      <c r="D24" s="45"/>
      <c r="E24" s="16"/>
      <c r="F24" s="16"/>
    </row>
    <row r="25" spans="2:9" ht="27.75" customHeight="1">
      <c r="B25" s="115" t="s">
        <v>102</v>
      </c>
      <c r="C25" s="187"/>
      <c r="D25" s="188"/>
      <c r="E25" s="188"/>
      <c r="F25" s="188"/>
    </row>
    <row r="26" spans="2:9" ht="9.75" customHeight="1">
      <c r="B26" s="110"/>
      <c r="C26" s="16"/>
      <c r="D26" s="45"/>
      <c r="E26" s="16"/>
      <c r="F26" s="16"/>
    </row>
    <row r="27" spans="2:9" ht="15" customHeight="1">
      <c r="B27" s="110" t="s">
        <v>43</v>
      </c>
      <c r="C27" s="181">
        <f>+E113</f>
        <v>3.1620553359683792E-2</v>
      </c>
      <c r="D27" s="182" t="s">
        <v>117</v>
      </c>
      <c r="E27" s="182"/>
      <c r="F27" s="16"/>
    </row>
    <row r="28" spans="2:9" ht="9.9499999999999993" customHeight="1">
      <c r="B28" s="110"/>
      <c r="C28" s="183"/>
      <c r="D28" s="184"/>
      <c r="E28" s="182"/>
      <c r="F28" s="16"/>
    </row>
    <row r="29" spans="2:9" ht="15" customHeight="1">
      <c r="B29" s="110"/>
      <c r="C29" s="181">
        <f>+E114</f>
        <v>6.3241106719367588E-3</v>
      </c>
      <c r="D29" s="182" t="s">
        <v>118</v>
      </c>
      <c r="E29" s="182"/>
      <c r="F29" s="16"/>
    </row>
    <row r="30" spans="2:9" ht="9.9499999999999993" customHeight="1">
      <c r="B30" s="110"/>
      <c r="C30" s="184"/>
      <c r="D30" s="184"/>
      <c r="E30" s="182"/>
      <c r="F30" s="16"/>
    </row>
    <row r="31" spans="2:9" s="102" customFormat="1" ht="15" customHeight="1">
      <c r="B31" s="110" t="s">
        <v>93</v>
      </c>
      <c r="C31" s="185">
        <f>+E113+E114</f>
        <v>3.7944664031620549E-2</v>
      </c>
      <c r="D31" s="182" t="s">
        <v>44</v>
      </c>
      <c r="E31" s="186"/>
      <c r="F31" s="101"/>
      <c r="I31" s="54"/>
    </row>
    <row r="32" spans="2:9" ht="9.9499999999999993" customHeight="1">
      <c r="B32" s="110"/>
      <c r="C32" s="184"/>
      <c r="D32" s="184"/>
      <c r="E32" s="182"/>
      <c r="F32" s="16"/>
    </row>
    <row r="33" spans="2:9" ht="15" customHeight="1">
      <c r="B33" s="110" t="s">
        <v>94</v>
      </c>
      <c r="C33" s="185">
        <f>+E115</f>
        <v>2.2134387351778653E-2</v>
      </c>
      <c r="D33" s="116" t="s">
        <v>119</v>
      </c>
      <c r="E33" s="182"/>
      <c r="F33" s="16"/>
    </row>
    <row r="34" spans="2:9" ht="9.9499999999999993" customHeight="1">
      <c r="B34" s="110"/>
      <c r="C34" s="184"/>
      <c r="D34" s="184"/>
      <c r="E34" s="182"/>
      <c r="F34" s="16"/>
    </row>
    <row r="35" spans="2:9" s="102" customFormat="1" ht="15" customHeight="1">
      <c r="B35" s="110" t="s">
        <v>95</v>
      </c>
      <c r="C35" s="185">
        <f>+E116</f>
        <v>3.952569169960474E-3</v>
      </c>
      <c r="D35" s="116" t="s">
        <v>71</v>
      </c>
      <c r="E35" s="186"/>
      <c r="F35" s="101"/>
      <c r="I35" s="54"/>
    </row>
    <row r="36" spans="2:9" ht="9.9499999999999993" customHeight="1">
      <c r="B36" s="110"/>
      <c r="C36" s="184"/>
      <c r="D36" s="184"/>
      <c r="E36" s="182"/>
      <c r="F36" s="16"/>
    </row>
    <row r="37" spans="2:9" ht="15" customHeight="1">
      <c r="B37" s="110" t="s">
        <v>96</v>
      </c>
      <c r="C37" s="185">
        <f>+E117</f>
        <v>1.976284584980237E-3</v>
      </c>
      <c r="D37" s="116" t="s">
        <v>120</v>
      </c>
      <c r="E37" s="182"/>
      <c r="F37" s="16"/>
    </row>
    <row r="38" spans="2:9" ht="9.9499999999999993" customHeight="1">
      <c r="B38" s="110"/>
      <c r="C38" s="184"/>
      <c r="D38" s="184"/>
      <c r="E38" s="182"/>
      <c r="F38" s="16"/>
    </row>
    <row r="39" spans="2:9" ht="15" customHeight="1">
      <c r="B39" s="110" t="s">
        <v>45</v>
      </c>
      <c r="C39" s="185">
        <f>+E119</f>
        <v>1.976284584980237E-3</v>
      </c>
      <c r="D39" s="116" t="s">
        <v>121</v>
      </c>
      <c r="E39" s="182"/>
      <c r="F39" s="16"/>
    </row>
    <row r="40" spans="2:9" ht="3.75" customHeight="1">
      <c r="B40" s="110"/>
      <c r="C40" s="184"/>
      <c r="D40" s="184"/>
      <c r="E40" s="182"/>
      <c r="F40" s="16"/>
    </row>
    <row r="41" spans="2:9" ht="15" customHeight="1">
      <c r="B41" s="110"/>
      <c r="C41" s="110"/>
      <c r="D41" s="116" t="s">
        <v>122</v>
      </c>
      <c r="E41" s="182"/>
      <c r="F41" s="16"/>
    </row>
    <row r="42" spans="2:9" ht="9.9499999999999993" customHeight="1">
      <c r="B42" s="110"/>
      <c r="C42" s="184"/>
      <c r="D42" s="184"/>
      <c r="E42" s="182"/>
      <c r="F42" s="16"/>
    </row>
    <row r="43" spans="2:9" ht="15" customHeight="1">
      <c r="B43" s="110" t="s">
        <v>123</v>
      </c>
      <c r="C43" s="185">
        <f>+E120+E121+E125+E118</f>
        <v>2.2015810276679853E-2</v>
      </c>
      <c r="D43" s="116" t="s">
        <v>79</v>
      </c>
      <c r="E43" s="182"/>
      <c r="F43" s="16"/>
    </row>
    <row r="44" spans="2:9" ht="9.9499999999999993" customHeight="1">
      <c r="B44" s="110"/>
      <c r="C44" s="184"/>
      <c r="D44" s="184"/>
      <c r="E44" s="182"/>
      <c r="F44" s="16"/>
    </row>
    <row r="45" spans="2:9" ht="15" customHeight="1">
      <c r="B45" s="110" t="s">
        <v>80</v>
      </c>
      <c r="C45" s="181">
        <f>C31+C33+C35+C37+C39+C43</f>
        <v>9.0000000000000011E-2</v>
      </c>
      <c r="D45" s="182"/>
      <c r="E45" s="182"/>
      <c r="F45" s="16"/>
    </row>
    <row r="46" spans="2:9" customFormat="1" ht="9.9499999999999993" customHeight="1">
      <c r="B46" s="113"/>
      <c r="C46" s="103"/>
      <c r="D46" s="104"/>
      <c r="E46" s="103"/>
      <c r="F46" s="103"/>
      <c r="I46" s="54"/>
    </row>
    <row r="47" spans="2:9" customFormat="1" ht="15" customHeight="1">
      <c r="B47" s="110"/>
      <c r="C47" s="53"/>
      <c r="D47" s="73"/>
      <c r="E47" s="16"/>
      <c r="F47" s="103"/>
      <c r="I47" s="54"/>
    </row>
    <row r="48" spans="2:9" ht="6" customHeight="1">
      <c r="B48" s="110"/>
      <c r="C48" s="16"/>
      <c r="D48" s="45"/>
      <c r="E48" s="16"/>
      <c r="F48" s="16"/>
    </row>
    <row r="49" spans="2:6" ht="84.95" customHeight="1">
      <c r="B49" s="110" t="s">
        <v>37</v>
      </c>
      <c r="C49" s="187"/>
      <c r="D49" s="188"/>
      <c r="E49" s="188"/>
      <c r="F49" s="188"/>
    </row>
    <row r="50" spans="2:6" ht="3.95" customHeight="1">
      <c r="B50" s="110"/>
      <c r="C50" s="116"/>
      <c r="D50" s="116"/>
      <c r="E50" s="116"/>
      <c r="F50" s="116"/>
    </row>
    <row r="51" spans="2:6" ht="2.4500000000000002" customHeight="1">
      <c r="B51" s="110"/>
      <c r="C51" s="117"/>
      <c r="D51" s="117"/>
      <c r="E51" s="117"/>
      <c r="F51" s="117"/>
    </row>
    <row r="52" spans="2:6" ht="7.5" customHeight="1">
      <c r="B52" s="110"/>
      <c r="C52" s="116"/>
      <c r="D52" s="116"/>
      <c r="E52" s="116"/>
      <c r="F52" s="116"/>
    </row>
    <row r="53" spans="2:6" ht="84.95" customHeight="1">
      <c r="B53" s="110" t="s">
        <v>32</v>
      </c>
      <c r="C53" s="187"/>
      <c r="D53" s="188"/>
      <c r="E53" s="188"/>
      <c r="F53" s="188"/>
    </row>
    <row r="54" spans="2:6" ht="3.75" customHeight="1">
      <c r="B54" s="110"/>
      <c r="C54" s="116"/>
      <c r="D54" s="116"/>
      <c r="E54" s="116"/>
      <c r="F54" s="116"/>
    </row>
    <row r="55" spans="2:6" ht="2.4500000000000002" customHeight="1">
      <c r="B55" s="110"/>
      <c r="C55" s="117"/>
      <c r="D55" s="117"/>
      <c r="E55" s="117"/>
      <c r="F55" s="117"/>
    </row>
    <row r="56" spans="2:6" ht="9.9499999999999993" customHeight="1">
      <c r="B56" s="110"/>
      <c r="C56" s="116"/>
      <c r="D56" s="116"/>
      <c r="E56" s="116"/>
      <c r="F56" s="116"/>
    </row>
    <row r="57" spans="2:6" ht="84.95" customHeight="1">
      <c r="B57" s="110" t="s">
        <v>35</v>
      </c>
      <c r="C57" s="187"/>
      <c r="D57" s="188"/>
      <c r="E57" s="188"/>
      <c r="F57" s="188"/>
    </row>
    <row r="58" spans="2:6" ht="3.95" customHeight="1">
      <c r="B58" s="110"/>
      <c r="C58" s="116"/>
      <c r="D58" s="116"/>
      <c r="E58" s="116"/>
      <c r="F58" s="116"/>
    </row>
    <row r="59" spans="2:6" ht="2.4500000000000002" customHeight="1">
      <c r="B59" s="110"/>
      <c r="C59" s="117"/>
      <c r="D59" s="117"/>
      <c r="E59" s="117"/>
      <c r="F59" s="117"/>
    </row>
    <row r="60" spans="2:6" ht="12" customHeight="1">
      <c r="B60" s="110"/>
      <c r="C60" s="116"/>
      <c r="D60" s="116"/>
      <c r="E60" s="116"/>
      <c r="F60" s="116"/>
    </row>
    <row r="61" spans="2:6" ht="17.25" customHeight="1">
      <c r="B61" s="173" t="s">
        <v>21</v>
      </c>
      <c r="C61" s="116"/>
      <c r="D61" s="116"/>
      <c r="E61" s="116"/>
      <c r="F61" s="116"/>
    </row>
    <row r="62" spans="2:6" ht="12" customHeight="1">
      <c r="B62" s="110"/>
      <c r="C62" s="116"/>
      <c r="D62" s="116"/>
      <c r="E62" s="116"/>
      <c r="F62" s="116"/>
    </row>
    <row r="63" spans="2:6" ht="42.6" customHeight="1">
      <c r="B63" s="110" t="s">
        <v>36</v>
      </c>
      <c r="C63" s="187"/>
      <c r="D63" s="188"/>
      <c r="E63" s="188"/>
      <c r="F63" s="188"/>
    </row>
    <row r="64" spans="2:6" ht="3.95" customHeight="1">
      <c r="B64" s="110"/>
      <c r="C64" s="116"/>
      <c r="D64" s="116"/>
      <c r="E64" s="116"/>
      <c r="F64" s="116"/>
    </row>
    <row r="65" spans="2:8" ht="2.4500000000000002" customHeight="1">
      <c r="B65" s="110"/>
      <c r="C65" s="117"/>
      <c r="D65" s="117"/>
      <c r="E65" s="117"/>
      <c r="F65" s="117"/>
    </row>
    <row r="66" spans="2:8" ht="9.9499999999999993" customHeight="1">
      <c r="B66" s="16"/>
      <c r="C66" s="116"/>
      <c r="D66" s="116"/>
      <c r="E66" s="116"/>
      <c r="F66" s="116"/>
    </row>
    <row r="67" spans="2:8" ht="42.6" customHeight="1">
      <c r="B67" s="110" t="s">
        <v>31</v>
      </c>
      <c r="C67" s="187"/>
      <c r="D67" s="188"/>
      <c r="E67" s="188"/>
      <c r="F67" s="188"/>
    </row>
    <row r="68" spans="2:8" ht="9.9499999999999993" customHeight="1">
      <c r="B68" s="110"/>
      <c r="C68" s="116"/>
      <c r="D68" s="116"/>
      <c r="E68" s="116"/>
      <c r="F68" s="116"/>
    </row>
    <row r="69" spans="2:8" ht="42.6" customHeight="1">
      <c r="B69" s="110" t="s">
        <v>34</v>
      </c>
      <c r="C69" s="187"/>
      <c r="D69" s="188"/>
      <c r="E69" s="188"/>
      <c r="F69" s="188"/>
    </row>
    <row r="70" spans="2:8" ht="9.9499999999999993" customHeight="1">
      <c r="B70" s="110"/>
      <c r="C70" s="116"/>
      <c r="D70" s="116"/>
      <c r="E70" s="116"/>
      <c r="F70" s="116"/>
    </row>
    <row r="71" spans="2:8" ht="42.6" customHeight="1">
      <c r="B71" s="110" t="s">
        <v>33</v>
      </c>
      <c r="C71" s="187"/>
      <c r="D71" s="188"/>
      <c r="E71" s="188"/>
      <c r="F71" s="188"/>
    </row>
    <row r="72" spans="2:8" ht="3.95" customHeight="1">
      <c r="B72" s="110"/>
      <c r="C72" s="116"/>
      <c r="D72" s="116"/>
      <c r="E72" s="116"/>
      <c r="F72" s="116"/>
    </row>
    <row r="73" spans="2:8" ht="2.4500000000000002" customHeight="1">
      <c r="B73" s="112"/>
      <c r="C73" s="117"/>
      <c r="D73" s="117"/>
      <c r="E73" s="117"/>
      <c r="F73" s="117"/>
    </row>
    <row r="74" spans="2:8" ht="9.9499999999999993" customHeight="1">
      <c r="B74" s="110"/>
      <c r="C74" s="116"/>
      <c r="D74" s="116"/>
      <c r="E74" s="116"/>
      <c r="F74" s="116"/>
    </row>
    <row r="75" spans="2:8" ht="42.6" customHeight="1">
      <c r="B75" s="110" t="s">
        <v>29</v>
      </c>
      <c r="C75" s="187"/>
      <c r="D75" s="188"/>
      <c r="E75" s="188"/>
      <c r="F75" s="188"/>
      <c r="H75" s="160"/>
    </row>
    <row r="76" spans="2:8" ht="7.5" customHeight="1">
      <c r="B76" s="110"/>
      <c r="C76" s="116"/>
      <c r="D76" s="116"/>
      <c r="E76" s="116"/>
      <c r="F76" s="116"/>
    </row>
    <row r="77" spans="2:8" ht="84.95" customHeight="1">
      <c r="B77" s="110" t="s">
        <v>30</v>
      </c>
      <c r="C77" s="187"/>
      <c r="D77" s="188"/>
      <c r="E77" s="188"/>
      <c r="F77" s="188"/>
    </row>
    <row r="78" spans="2:8" ht="3.95" customHeight="1">
      <c r="B78" s="16"/>
      <c r="C78" s="116"/>
      <c r="D78" s="116"/>
      <c r="E78" s="116"/>
      <c r="F78" s="116"/>
    </row>
    <row r="79" spans="2:8" ht="2.4500000000000002" customHeight="1">
      <c r="B79" s="16"/>
      <c r="C79" s="117"/>
      <c r="D79" s="117"/>
      <c r="E79" s="117"/>
      <c r="F79" s="117"/>
    </row>
    <row r="80" spans="2:8" ht="9.9499999999999993" customHeight="1">
      <c r="B80" s="16"/>
      <c r="C80" s="116"/>
      <c r="D80" s="116"/>
      <c r="E80" s="116"/>
      <c r="F80" s="116"/>
    </row>
    <row r="81" spans="2:8" ht="170.25" customHeight="1">
      <c r="B81" s="110" t="s">
        <v>22</v>
      </c>
      <c r="C81" s="187"/>
      <c r="D81" s="188"/>
      <c r="E81" s="188"/>
      <c r="F81" s="188"/>
    </row>
    <row r="82" spans="2:8" ht="77.25" customHeight="1">
      <c r="B82" s="110"/>
      <c r="C82" s="16"/>
      <c r="D82" s="45"/>
      <c r="E82" s="16"/>
      <c r="F82" s="16"/>
    </row>
    <row r="83" spans="2:8" ht="19.5" customHeight="1">
      <c r="B83" s="111" t="s">
        <v>38</v>
      </c>
      <c r="C83" s="74"/>
      <c r="D83" s="114"/>
      <c r="E83" s="74"/>
      <c r="F83" s="74"/>
    </row>
    <row r="84" spans="2:8" ht="8.1" customHeight="1">
      <c r="B84" s="110"/>
      <c r="C84" s="74"/>
      <c r="D84" s="114"/>
      <c r="E84" s="74"/>
      <c r="F84" s="74"/>
    </row>
    <row r="85" spans="2:8" ht="74.849999999999994" customHeight="1">
      <c r="B85" s="110" t="s">
        <v>39</v>
      </c>
      <c r="C85" s="187"/>
      <c r="D85" s="188"/>
      <c r="E85" s="188"/>
      <c r="F85" s="188"/>
    </row>
    <row r="86" spans="2:8" ht="30" customHeight="1">
      <c r="B86" s="110"/>
      <c r="C86" s="125"/>
      <c r="D86" s="126"/>
      <c r="E86" s="125"/>
      <c r="F86" s="125"/>
    </row>
    <row r="87" spans="2:8" ht="74.849999999999994" customHeight="1">
      <c r="B87" s="110" t="s">
        <v>40</v>
      </c>
      <c r="C87" s="187"/>
      <c r="D87" s="188"/>
      <c r="E87" s="188"/>
      <c r="F87" s="188"/>
    </row>
    <row r="88" spans="2:8" ht="30" customHeight="1">
      <c r="B88" s="110"/>
      <c r="C88" s="125"/>
      <c r="D88" s="126"/>
      <c r="E88" s="125"/>
      <c r="F88" s="125"/>
    </row>
    <row r="89" spans="2:8" ht="74.849999999999994" customHeight="1">
      <c r="B89" s="110" t="s">
        <v>77</v>
      </c>
      <c r="C89" s="187"/>
      <c r="D89" s="188"/>
      <c r="E89" s="188"/>
      <c r="F89" s="188"/>
    </row>
    <row r="90" spans="2:8" ht="30" customHeight="1">
      <c r="B90" s="110"/>
      <c r="C90" s="125"/>
      <c r="D90" s="126"/>
      <c r="E90" s="125"/>
      <c r="F90" s="125"/>
    </row>
    <row r="91" spans="2:8" ht="74.849999999999994" customHeight="1">
      <c r="B91" s="110" t="s">
        <v>78</v>
      </c>
      <c r="C91" s="187"/>
      <c r="D91" s="188"/>
      <c r="E91" s="188"/>
      <c r="F91" s="188"/>
    </row>
    <row r="92" spans="2:8" ht="20.25">
      <c r="B92" s="174" t="s">
        <v>90</v>
      </c>
      <c r="C92" s="55"/>
      <c r="H92" s="161"/>
    </row>
    <row r="94" spans="2:8" ht="27.95" customHeight="1">
      <c r="B94" s="175" t="s">
        <v>125</v>
      </c>
      <c r="C94" s="55"/>
    </row>
    <row r="96" spans="2:8" s="52" customFormat="1" ht="15" customHeight="1">
      <c r="B96" s="53" t="s">
        <v>106</v>
      </c>
      <c r="C96" s="16"/>
      <c r="D96" s="45"/>
      <c r="E96" s="167">
        <v>2026</v>
      </c>
      <c r="F96" s="16" t="s">
        <v>41</v>
      </c>
    </row>
    <row r="97" spans="2:8" s="52" customFormat="1" ht="3.95" customHeight="1">
      <c r="B97" s="16"/>
      <c r="C97" s="16"/>
      <c r="D97" s="45"/>
      <c r="E97" s="74"/>
      <c r="F97" s="16"/>
    </row>
    <row r="98" spans="2:8" s="52" customFormat="1" ht="15" customHeight="1">
      <c r="B98" s="53" t="s">
        <v>91</v>
      </c>
      <c r="C98" s="16"/>
      <c r="D98" s="45"/>
      <c r="E98" s="105">
        <f>IF(C14=100%,0,C14)</f>
        <v>0.09</v>
      </c>
      <c r="F98" s="16" t="s">
        <v>42</v>
      </c>
    </row>
    <row r="99" spans="2:8" s="52" customFormat="1" ht="3.95" customHeight="1">
      <c r="B99" s="16"/>
      <c r="C99" s="16"/>
      <c r="D99" s="45"/>
      <c r="E99" s="74"/>
      <c r="F99" s="16"/>
    </row>
    <row r="100" spans="2:8" s="52" customFormat="1" ht="15" customHeight="1">
      <c r="B100" s="53" t="s">
        <v>92</v>
      </c>
      <c r="C100" s="16"/>
      <c r="D100" s="45"/>
      <c r="E100" s="96">
        <f>C12</f>
        <v>1965</v>
      </c>
      <c r="F100" s="16" t="s">
        <v>18</v>
      </c>
    </row>
    <row r="101" spans="2:8" ht="12" customHeight="1">
      <c r="E101" s="10"/>
    </row>
    <row r="102" spans="2:8" ht="18" customHeight="1">
      <c r="B102" s="16" t="s">
        <v>47</v>
      </c>
      <c r="C102" s="16"/>
      <c r="D102" s="11">
        <f>IF(E102&lt;45,25,28)</f>
        <v>28</v>
      </c>
      <c r="E102" s="13">
        <f>E96-E100</f>
        <v>61</v>
      </c>
    </row>
    <row r="103" spans="2:8" ht="15" customHeight="1">
      <c r="D103" s="15" t="s">
        <v>54</v>
      </c>
      <c r="E103" s="14" t="s">
        <v>54</v>
      </c>
      <c r="F103" s="16"/>
    </row>
    <row r="104" spans="2:8" ht="15" customHeight="1">
      <c r="B104" s="25" t="s">
        <v>48</v>
      </c>
      <c r="C104" s="25"/>
      <c r="D104" s="28">
        <v>1</v>
      </c>
      <c r="E104" s="28">
        <f>E98</f>
        <v>0.09</v>
      </c>
      <c r="F104" s="16"/>
      <c r="G104" s="16"/>
      <c r="H104" s="16"/>
    </row>
    <row r="105" spans="2:8" ht="15" customHeight="1">
      <c r="B105" s="23" t="s">
        <v>49</v>
      </c>
      <c r="C105" s="23"/>
      <c r="D105" s="22">
        <v>261</v>
      </c>
      <c r="E105" s="76">
        <f>D105*E104</f>
        <v>23.49</v>
      </c>
      <c r="F105" s="45"/>
      <c r="G105" s="16"/>
      <c r="H105" s="16"/>
    </row>
    <row r="106" spans="2:8" ht="15" customHeight="1">
      <c r="B106" s="56" t="s">
        <v>4</v>
      </c>
      <c r="C106" s="56"/>
      <c r="D106" s="22">
        <v>8</v>
      </c>
      <c r="E106" s="77">
        <f>D106*E104</f>
        <v>0.72</v>
      </c>
      <c r="F106" s="45"/>
      <c r="G106" s="16"/>
      <c r="H106" s="16"/>
    </row>
    <row r="107" spans="2:8" ht="15" customHeight="1" thickBot="1">
      <c r="B107" s="141" t="s">
        <v>5</v>
      </c>
      <c r="C107" s="141"/>
      <c r="D107" s="142">
        <f>D105-D106</f>
        <v>253</v>
      </c>
      <c r="E107" s="143">
        <f>E105-E106</f>
        <v>22.77</v>
      </c>
      <c r="F107" s="22"/>
      <c r="G107" s="16"/>
      <c r="H107" s="16"/>
    </row>
    <row r="108" spans="2:8" s="71" customFormat="1" ht="15" customHeight="1" thickTop="1">
      <c r="B108" s="25" t="s">
        <v>13</v>
      </c>
      <c r="C108" s="24"/>
      <c r="D108" s="17">
        <f>IF(E102&gt;54,33,D102)</f>
        <v>33</v>
      </c>
      <c r="E108" s="17">
        <f>D108*E104</f>
        <v>2.9699999999999998</v>
      </c>
      <c r="F108" s="44"/>
      <c r="G108" s="19"/>
      <c r="H108" s="19"/>
    </row>
    <row r="109" spans="2:8" s="71" customFormat="1" ht="6.95" customHeight="1">
      <c r="B109" s="25"/>
      <c r="C109" s="25"/>
      <c r="D109" s="29"/>
      <c r="E109" s="29"/>
      <c r="F109" s="44"/>
      <c r="G109" s="19"/>
      <c r="H109" s="19"/>
    </row>
    <row r="110" spans="2:8" ht="24" customHeight="1">
      <c r="F110" s="16"/>
      <c r="G110" s="16"/>
      <c r="H110" s="16"/>
    </row>
    <row r="111" spans="2:8" ht="18" customHeight="1">
      <c r="B111" s="23" t="s">
        <v>6</v>
      </c>
      <c r="C111" s="23"/>
      <c r="F111" s="16"/>
      <c r="G111" s="16"/>
      <c r="H111" s="16"/>
    </row>
    <row r="112" spans="2:8" ht="38.25" customHeight="1">
      <c r="B112" s="23"/>
      <c r="C112" s="23"/>
      <c r="D112" s="12" t="s">
        <v>0</v>
      </c>
      <c r="E112" s="27" t="s">
        <v>81</v>
      </c>
      <c r="F112" s="27" t="s">
        <v>82</v>
      </c>
      <c r="G112" s="132" t="s">
        <v>83</v>
      </c>
      <c r="H112" s="16"/>
    </row>
    <row r="113" spans="2:8" ht="15" customHeight="1">
      <c r="B113" s="57" t="s">
        <v>61</v>
      </c>
      <c r="C113" s="78"/>
      <c r="D113" s="79">
        <f>F145</f>
        <v>8</v>
      </c>
      <c r="E113" s="118">
        <f>F146</f>
        <v>3.1620553359683792E-2</v>
      </c>
      <c r="F113" s="118">
        <f t="shared" ref="F113:F121" si="0">+E113*100%/$C$45</f>
        <v>0.35133948177426433</v>
      </c>
      <c r="G113" s="134" t="s">
        <v>85</v>
      </c>
      <c r="H113" s="16"/>
    </row>
    <row r="114" spans="2:8" ht="15" customHeight="1">
      <c r="B114" s="57" t="s">
        <v>62</v>
      </c>
      <c r="C114" s="78"/>
      <c r="D114" s="79">
        <f>F150</f>
        <v>1.6</v>
      </c>
      <c r="E114" s="118">
        <f>F151</f>
        <v>6.3241106719367588E-3</v>
      </c>
      <c r="F114" s="118">
        <f t="shared" si="0"/>
        <v>7.0267896354852866E-2</v>
      </c>
      <c r="G114" s="135" t="s">
        <v>86</v>
      </c>
      <c r="H114" s="16"/>
    </row>
    <row r="115" spans="2:8" ht="15" customHeight="1">
      <c r="B115" s="57" t="s">
        <v>63</v>
      </c>
      <c r="C115" s="78"/>
      <c r="D115" s="79">
        <f>F159</f>
        <v>5.6</v>
      </c>
      <c r="E115" s="118">
        <f>F160</f>
        <v>2.2134387351778653E-2</v>
      </c>
      <c r="F115" s="118">
        <f t="shared" si="0"/>
        <v>0.245937637241985</v>
      </c>
      <c r="G115" s="133" t="s">
        <v>84</v>
      </c>
      <c r="H115" s="16"/>
    </row>
    <row r="116" spans="2:8" ht="15" customHeight="1">
      <c r="B116" s="57" t="s">
        <v>64</v>
      </c>
      <c r="C116" s="78"/>
      <c r="D116" s="79">
        <f>F166</f>
        <v>1</v>
      </c>
      <c r="E116" s="118">
        <f>F167</f>
        <v>3.952569169960474E-3</v>
      </c>
      <c r="F116" s="118">
        <f t="shared" si="0"/>
        <v>4.3917435221783041E-2</v>
      </c>
      <c r="G116" s="134" t="s">
        <v>87</v>
      </c>
      <c r="H116" s="16"/>
    </row>
    <row r="117" spans="2:8" ht="15" customHeight="1">
      <c r="B117" s="57" t="s">
        <v>24</v>
      </c>
      <c r="C117" s="78"/>
      <c r="D117" s="79">
        <f>F172</f>
        <v>0.5</v>
      </c>
      <c r="E117" s="118">
        <f>F173</f>
        <v>1.976284584980237E-3</v>
      </c>
      <c r="F117" s="118">
        <f t="shared" si="0"/>
        <v>2.1958717610891521E-2</v>
      </c>
      <c r="G117" s="136" t="s">
        <v>88</v>
      </c>
      <c r="H117" s="16"/>
    </row>
    <row r="118" spans="2:8" ht="15" customHeight="1">
      <c r="B118" s="57" t="s">
        <v>67</v>
      </c>
      <c r="C118" s="78"/>
      <c r="D118" s="79">
        <f>F180</f>
        <v>1.1831</v>
      </c>
      <c r="E118" s="118">
        <f>F181</f>
        <v>4.6762845849802372E-3</v>
      </c>
      <c r="F118" s="123">
        <f t="shared" si="0"/>
        <v>5.1958717610891519E-2</v>
      </c>
      <c r="G118" s="45"/>
      <c r="H118" s="16"/>
    </row>
    <row r="119" spans="2:8" ht="15" customHeight="1">
      <c r="B119" s="57" t="s">
        <v>23</v>
      </c>
      <c r="C119" s="78"/>
      <c r="D119" s="79">
        <f>F188</f>
        <v>0.5</v>
      </c>
      <c r="E119" s="118">
        <f>F189</f>
        <v>1.976284584980237E-3</v>
      </c>
      <c r="F119" s="123">
        <f t="shared" si="0"/>
        <v>2.1958717610891521E-2</v>
      </c>
      <c r="G119" s="45"/>
      <c r="H119" s="16"/>
    </row>
    <row r="120" spans="2:8" ht="15" customHeight="1">
      <c r="B120" s="57" t="s">
        <v>7</v>
      </c>
      <c r="C120" s="78"/>
      <c r="D120" s="79">
        <f>F194</f>
        <v>0.44999999999999996</v>
      </c>
      <c r="E120" s="118">
        <f>F195</f>
        <v>1.7786561264822134E-3</v>
      </c>
      <c r="F120" s="123">
        <f t="shared" si="0"/>
        <v>1.9762845849802368E-2</v>
      </c>
      <c r="G120" s="45"/>
      <c r="H120" s="16"/>
    </row>
    <row r="121" spans="2:8" ht="15" customHeight="1">
      <c r="B121" s="57" t="s">
        <v>8</v>
      </c>
      <c r="C121" s="78"/>
      <c r="D121" s="79">
        <f>F199</f>
        <v>2.9699999999999998</v>
      </c>
      <c r="E121" s="118">
        <f>F200</f>
        <v>1.1739130434782608E-2</v>
      </c>
      <c r="F121" s="123">
        <f t="shared" si="0"/>
        <v>0.13043478260869562</v>
      </c>
      <c r="G121" s="45"/>
      <c r="H121" s="16"/>
    </row>
    <row r="122" spans="2:8" ht="15" customHeight="1">
      <c r="B122" s="155" t="s">
        <v>26</v>
      </c>
      <c r="C122" s="156">
        <f>D122/E107</f>
        <v>0.04</v>
      </c>
      <c r="D122" s="157">
        <f>IF(E98&gt;0,E107*0.04,D107*0.04)</f>
        <v>0.91080000000000005</v>
      </c>
      <c r="E122" s="158">
        <f>D122/253</f>
        <v>3.6000000000000003E-3</v>
      </c>
      <c r="F122" s="162"/>
      <c r="G122" s="45"/>
      <c r="H122" s="16"/>
    </row>
    <row r="123" spans="2:8" ht="15" customHeight="1" thickBot="1">
      <c r="B123" s="58" t="s">
        <v>27</v>
      </c>
      <c r="C123" s="80"/>
      <c r="D123" s="81">
        <f>SUM(D113:D121)+D122</f>
        <v>22.713899999999995</v>
      </c>
      <c r="E123" s="119">
        <f>SUM(E113:E122)</f>
        <v>8.9778260869565224E-2</v>
      </c>
      <c r="F123" s="163"/>
      <c r="G123" s="45"/>
      <c r="H123" s="16"/>
    </row>
    <row r="124" spans="2:8" ht="15" customHeight="1" thickBot="1">
      <c r="B124" s="137" t="s">
        <v>14</v>
      </c>
      <c r="C124" s="138"/>
      <c r="D124" s="139">
        <f>IF(E98&gt;0,E107,D107)</f>
        <v>22.77</v>
      </c>
      <c r="E124" s="140">
        <f>IF(E104&gt;0,E104,D104)</f>
        <v>0.09</v>
      </c>
      <c r="F124" s="164"/>
      <c r="G124" s="45"/>
      <c r="H124" s="16"/>
    </row>
    <row r="125" spans="2:8" ht="15" customHeight="1">
      <c r="B125" s="59" t="s">
        <v>28</v>
      </c>
      <c r="C125" s="82">
        <f>IF(E98&gt;0,D125/E107,D125/D107)</f>
        <v>4.2463768115942144E-2</v>
      </c>
      <c r="D125" s="83">
        <f>D124-SUM(D113:D121)</f>
        <v>0.96690000000000254</v>
      </c>
      <c r="E125" s="120">
        <f>D125/253</f>
        <v>3.8217391304347925E-3</v>
      </c>
      <c r="F125" s="123">
        <f>+E125*100%/$C$45</f>
        <v>4.2463768115942137E-2</v>
      </c>
      <c r="G125" s="124"/>
      <c r="H125" s="16"/>
    </row>
    <row r="126" spans="2:8" ht="15" customHeight="1" thickBot="1">
      <c r="B126" s="60" t="s">
        <v>1</v>
      </c>
      <c r="C126" s="84"/>
      <c r="D126" s="85">
        <f>D127-D124</f>
        <v>230.23</v>
      </c>
      <c r="E126" s="121">
        <f>D126/D107</f>
        <v>0.90999999999999992</v>
      </c>
      <c r="F126" s="165"/>
      <c r="G126" s="45"/>
      <c r="H126" s="16"/>
    </row>
    <row r="127" spans="2:8" ht="15" customHeight="1" thickBot="1">
      <c r="B127" s="61" t="s">
        <v>50</v>
      </c>
      <c r="C127" s="86"/>
      <c r="D127" s="87">
        <v>253</v>
      </c>
      <c r="E127" s="122">
        <v>1</v>
      </c>
      <c r="F127" s="166">
        <f>+F113+F114+F115+F116+F117+F118+F119+F120+F121+F125</f>
        <v>1</v>
      </c>
      <c r="G127" s="45"/>
      <c r="H127" s="16"/>
    </row>
    <row r="128" spans="2:8">
      <c r="D128" s="45"/>
      <c r="E128" s="16"/>
      <c r="F128" s="16"/>
      <c r="G128" s="16"/>
      <c r="H128" s="16"/>
    </row>
    <row r="129" spans="2:8" ht="15" customHeight="1">
      <c r="B129" s="62" t="s">
        <v>51</v>
      </c>
      <c r="C129" s="62"/>
      <c r="D129" s="44"/>
      <c r="E129" s="19"/>
      <c r="F129" s="19"/>
      <c r="G129" s="16"/>
      <c r="H129" s="16"/>
    </row>
    <row r="130" spans="2:8" ht="15" customHeight="1">
      <c r="B130" s="63" t="s">
        <v>52</v>
      </c>
      <c r="C130" s="63"/>
      <c r="D130" s="44"/>
      <c r="E130" s="63"/>
      <c r="F130" s="19"/>
      <c r="G130" s="16"/>
      <c r="H130" s="16"/>
    </row>
    <row r="131" spans="2:8" ht="15" customHeight="1">
      <c r="B131" s="63" t="s">
        <v>17</v>
      </c>
      <c r="C131" s="63"/>
      <c r="D131" s="44"/>
      <c r="E131" s="63"/>
      <c r="F131" s="19"/>
      <c r="G131" s="16"/>
      <c r="H131" s="16"/>
    </row>
    <row r="132" spans="2:8" ht="15.95" customHeight="1">
      <c r="B132" s="64"/>
      <c r="C132" s="16"/>
    </row>
    <row r="133" spans="2:8" ht="15" customHeight="1">
      <c r="B133" s="191" t="s">
        <v>55</v>
      </c>
      <c r="C133" s="191"/>
      <c r="D133" s="191"/>
      <c r="E133" s="191"/>
      <c r="F133" s="191"/>
      <c r="G133" s="16"/>
      <c r="H133" s="16"/>
    </row>
    <row r="134" spans="2:8" ht="15" customHeight="1">
      <c r="B134" s="191"/>
      <c r="C134" s="191"/>
      <c r="D134" s="191"/>
      <c r="E134" s="191"/>
      <c r="F134" s="191"/>
      <c r="G134" s="16"/>
      <c r="H134" s="16"/>
    </row>
    <row r="135" spans="2:8" ht="15" customHeight="1">
      <c r="B135" s="191"/>
      <c r="C135" s="191"/>
      <c r="D135" s="191"/>
      <c r="E135" s="191"/>
      <c r="F135" s="191"/>
      <c r="G135" s="16"/>
      <c r="H135" s="16"/>
    </row>
    <row r="136" spans="2:8" ht="15" customHeight="1">
      <c r="B136" s="191"/>
      <c r="C136" s="191"/>
      <c r="D136" s="191"/>
      <c r="E136" s="191"/>
      <c r="F136" s="191"/>
      <c r="G136" s="16"/>
      <c r="H136" s="16"/>
    </row>
    <row r="137" spans="2:8" ht="15" customHeight="1">
      <c r="B137" s="191"/>
      <c r="C137" s="191"/>
      <c r="D137" s="191"/>
      <c r="E137" s="191"/>
      <c r="F137" s="191"/>
      <c r="G137" s="16"/>
      <c r="H137" s="16"/>
    </row>
    <row r="138" spans="2:8" ht="15" customHeight="1">
      <c r="B138" s="191"/>
      <c r="C138" s="191"/>
      <c r="D138" s="191"/>
      <c r="E138" s="191"/>
      <c r="F138" s="191"/>
      <c r="G138" s="16"/>
      <c r="H138" s="16"/>
    </row>
    <row r="139" spans="2:8" ht="15" customHeight="1">
      <c r="B139" s="191"/>
      <c r="C139" s="191"/>
      <c r="D139" s="191"/>
      <c r="E139" s="191"/>
      <c r="F139" s="191"/>
      <c r="G139" s="16"/>
      <c r="H139" s="16"/>
    </row>
    <row r="140" spans="2:8" s="71" customFormat="1" ht="58.5" customHeight="1">
      <c r="B140" s="65"/>
      <c r="C140" s="65"/>
      <c r="D140" s="51"/>
      <c r="E140" s="51"/>
      <c r="F140" s="51"/>
      <c r="G140" s="19"/>
      <c r="H140" s="19"/>
    </row>
    <row r="141" spans="2:8" s="71" customFormat="1" ht="15.95" customHeight="1">
      <c r="B141" s="65" t="s">
        <v>97</v>
      </c>
      <c r="C141" s="65"/>
      <c r="D141" s="51"/>
      <c r="E141" s="51"/>
      <c r="F141" s="51"/>
      <c r="G141" s="19"/>
      <c r="H141" s="19"/>
    </row>
    <row r="142" spans="2:8" s="71" customFormat="1" ht="11.25" customHeight="1">
      <c r="B142" s="65"/>
      <c r="C142" s="65"/>
      <c r="D142" s="51"/>
      <c r="E142" s="51"/>
      <c r="F142" s="51"/>
      <c r="G142" s="19"/>
      <c r="H142" s="19"/>
    </row>
    <row r="143" spans="2:8" s="71" customFormat="1" ht="29.1" customHeight="1">
      <c r="B143" s="57" t="s">
        <v>61</v>
      </c>
      <c r="C143" s="78"/>
      <c r="D143" s="4" t="s">
        <v>2</v>
      </c>
      <c r="E143" s="108" t="s">
        <v>15</v>
      </c>
      <c r="F143" s="4" t="s">
        <v>0</v>
      </c>
      <c r="G143" s="19"/>
      <c r="H143" s="19"/>
    </row>
    <row r="144" spans="2:8" ht="15" customHeight="1" thickBot="1">
      <c r="B144" s="30" t="s">
        <v>73</v>
      </c>
      <c r="C144" s="33"/>
      <c r="D144" s="144">
        <v>50</v>
      </c>
      <c r="E144" s="170">
        <v>0.16</v>
      </c>
      <c r="F144" s="26">
        <f>D144*E144</f>
        <v>8</v>
      </c>
      <c r="G144" s="16"/>
      <c r="H144" s="16"/>
    </row>
    <row r="145" spans="2:8" ht="17.100000000000001" customHeight="1">
      <c r="B145" s="66" t="s">
        <v>3</v>
      </c>
      <c r="C145" s="88"/>
      <c r="D145" s="89"/>
      <c r="E145" s="90"/>
      <c r="F145" s="91">
        <f>SUM(F144:F144)</f>
        <v>8</v>
      </c>
      <c r="G145" s="16"/>
      <c r="H145" s="16"/>
    </row>
    <row r="146" spans="2:8" ht="17.100000000000001" customHeight="1" thickBot="1">
      <c r="B146" s="67" t="s">
        <v>53</v>
      </c>
      <c r="C146" s="48">
        <f>IF(C14=100%,F145/D107,F145/E107)</f>
        <v>0.35133948177426438</v>
      </c>
      <c r="D146" s="92"/>
      <c r="E146" s="93"/>
      <c r="F146" s="94">
        <f>F145/253</f>
        <v>3.1620553359683792E-2</v>
      </c>
      <c r="G146" s="16"/>
      <c r="H146" s="16"/>
    </row>
    <row r="147" spans="2:8" ht="11.1" customHeight="1">
      <c r="B147" s="19"/>
      <c r="C147" s="19"/>
      <c r="D147" s="20"/>
      <c r="E147" s="7"/>
      <c r="F147" s="7"/>
      <c r="G147" s="16"/>
      <c r="H147" s="16"/>
    </row>
    <row r="148" spans="2:8" ht="30" customHeight="1">
      <c r="B148" s="57" t="s">
        <v>62</v>
      </c>
      <c r="C148" s="78"/>
      <c r="D148" s="4" t="s">
        <v>2</v>
      </c>
      <c r="E148" s="109" t="s">
        <v>16</v>
      </c>
      <c r="F148" s="1" t="s">
        <v>0</v>
      </c>
      <c r="G148" s="16"/>
      <c r="H148" s="16"/>
    </row>
    <row r="149" spans="2:8" ht="25.5" customHeight="1" thickBot="1">
      <c r="B149" s="43" t="s">
        <v>72</v>
      </c>
      <c r="C149" s="34"/>
      <c r="D149" s="145">
        <v>20</v>
      </c>
      <c r="E149" s="170">
        <v>0.08</v>
      </c>
      <c r="F149" s="26">
        <f>D149*E149</f>
        <v>1.6</v>
      </c>
      <c r="G149" s="16"/>
      <c r="H149" s="16"/>
    </row>
    <row r="150" spans="2:8" ht="17.100000000000001" customHeight="1">
      <c r="B150" s="66" t="s">
        <v>3</v>
      </c>
      <c r="C150" s="88"/>
      <c r="D150" s="89"/>
      <c r="E150" s="90"/>
      <c r="F150" s="91">
        <f>SUM(F149:F149)</f>
        <v>1.6</v>
      </c>
      <c r="G150" s="16"/>
      <c r="H150" s="16"/>
    </row>
    <row r="151" spans="2:8" ht="17.100000000000001" customHeight="1" thickBot="1">
      <c r="B151" s="67" t="s">
        <v>53</v>
      </c>
      <c r="C151" s="48">
        <f>IF(C14=100%,F150/D107,F150/E107)</f>
        <v>7.026789635485288E-2</v>
      </c>
      <c r="D151" s="92"/>
      <c r="E151" s="95"/>
      <c r="F151" s="94">
        <f>F150/253</f>
        <v>6.3241106719367588E-3</v>
      </c>
      <c r="G151" s="16"/>
      <c r="H151" s="16"/>
    </row>
    <row r="152" spans="2:8" ht="17.100000000000001" customHeight="1">
      <c r="B152" s="62"/>
      <c r="C152" s="50"/>
      <c r="D152" s="96"/>
      <c r="E152" s="96"/>
      <c r="F152" s="97"/>
      <c r="G152" s="16"/>
      <c r="H152" s="16"/>
    </row>
    <row r="153" spans="2:8" ht="17.100000000000001" customHeight="1">
      <c r="B153" s="131" t="s">
        <v>99</v>
      </c>
      <c r="C153" s="130">
        <f>C146+C151</f>
        <v>0.42160737812911725</v>
      </c>
      <c r="D153" s="96"/>
      <c r="E153" s="96"/>
      <c r="F153" s="97"/>
      <c r="G153" s="16"/>
      <c r="H153" s="16"/>
    </row>
    <row r="154" spans="2:8" ht="20.100000000000001" customHeight="1">
      <c r="B154" s="62"/>
      <c r="C154" s="50"/>
      <c r="D154" s="96"/>
      <c r="E154" s="96"/>
      <c r="F154" s="97"/>
      <c r="G154" s="16"/>
      <c r="H154" s="16"/>
    </row>
    <row r="155" spans="2:8" ht="31.5" customHeight="1">
      <c r="B155" s="57" t="s">
        <v>89</v>
      </c>
      <c r="C155" s="78"/>
      <c r="D155" s="1" t="s">
        <v>2</v>
      </c>
      <c r="E155" s="109" t="s">
        <v>11</v>
      </c>
      <c r="F155" s="1" t="s">
        <v>0</v>
      </c>
      <c r="H155" s="161"/>
    </row>
    <row r="156" spans="2:8" ht="14.1" customHeight="1">
      <c r="B156" s="30" t="s">
        <v>75</v>
      </c>
      <c r="C156" s="40"/>
      <c r="D156" s="146">
        <v>8</v>
      </c>
      <c r="E156" s="170">
        <v>0.6</v>
      </c>
      <c r="F156" s="42">
        <f>D156*E156</f>
        <v>4.8</v>
      </c>
    </row>
    <row r="157" spans="2:8" ht="14.1" customHeight="1">
      <c r="B157" s="36" t="s">
        <v>74</v>
      </c>
      <c r="C157" s="31"/>
      <c r="D157" s="147">
        <v>1</v>
      </c>
      <c r="E157" s="170">
        <v>0.8</v>
      </c>
      <c r="F157" s="42">
        <f xml:space="preserve"> D157*E157</f>
        <v>0.8</v>
      </c>
    </row>
    <row r="158" spans="2:8" ht="15" customHeight="1" thickBot="1">
      <c r="B158" s="153" t="s">
        <v>25</v>
      </c>
      <c r="C158" s="154"/>
      <c r="D158" s="148">
        <v>0</v>
      </c>
      <c r="E158" s="6">
        <v>1</v>
      </c>
      <c r="F158" s="41">
        <f>D158*E158</f>
        <v>0</v>
      </c>
    </row>
    <row r="159" spans="2:8" ht="17.100000000000001" customHeight="1">
      <c r="B159" s="128" t="s">
        <v>3</v>
      </c>
      <c r="C159" s="88"/>
      <c r="D159" s="89"/>
      <c r="E159" s="90"/>
      <c r="F159" s="91">
        <f>SUM(F156:F158)</f>
        <v>5.6</v>
      </c>
    </row>
    <row r="160" spans="2:8" ht="17.100000000000001" customHeight="1" thickBot="1">
      <c r="B160" s="67" t="s">
        <v>53</v>
      </c>
      <c r="C160" s="48">
        <f>IF(C14=100%,F159/D107,F159/E107)</f>
        <v>0.24593763724198506</v>
      </c>
      <c r="D160" s="92"/>
      <c r="E160" s="95"/>
      <c r="F160" s="94">
        <f>F159/253</f>
        <v>2.2134387351778653E-2</v>
      </c>
    </row>
    <row r="161" spans="2:6" ht="17.100000000000001" customHeight="1">
      <c r="B161" s="62"/>
      <c r="C161" s="50"/>
      <c r="D161" s="96"/>
      <c r="E161" s="96"/>
      <c r="F161" s="97"/>
    </row>
    <row r="162" spans="2:6" ht="17.100000000000001" customHeight="1">
      <c r="B162" s="129" t="s">
        <v>89</v>
      </c>
      <c r="C162" s="130">
        <f>+C160</f>
        <v>0.24593763724198506</v>
      </c>
      <c r="D162" s="96"/>
      <c r="E162" s="96"/>
      <c r="F162" s="97"/>
    </row>
    <row r="163" spans="2:6" ht="10.5" customHeight="1">
      <c r="B163" s="18"/>
      <c r="C163" s="18"/>
      <c r="D163" s="21"/>
      <c r="E163" s="8"/>
      <c r="F163" s="8"/>
    </row>
    <row r="164" spans="2:6" ht="34.5" customHeight="1">
      <c r="B164" s="57" t="s">
        <v>64</v>
      </c>
      <c r="C164" s="78"/>
      <c r="D164" s="3" t="s">
        <v>2</v>
      </c>
      <c r="E164" s="109" t="s">
        <v>11</v>
      </c>
      <c r="F164" s="1" t="s">
        <v>0</v>
      </c>
    </row>
    <row r="165" spans="2:6" ht="27" customHeight="1" thickBot="1">
      <c r="B165" s="106" t="s">
        <v>65</v>
      </c>
      <c r="C165" s="49"/>
      <c r="D165" s="146">
        <v>20</v>
      </c>
      <c r="E165" s="170">
        <v>0.05</v>
      </c>
      <c r="F165" s="26">
        <f t="shared" ref="F165" si="1">D165*E165</f>
        <v>1</v>
      </c>
    </row>
    <row r="166" spans="2:6" ht="17.100000000000001" customHeight="1">
      <c r="B166" s="66" t="s">
        <v>3</v>
      </c>
      <c r="C166" s="88"/>
      <c r="D166" s="89"/>
      <c r="E166" s="90"/>
      <c r="F166" s="91">
        <f>SUM(F165:F165)</f>
        <v>1</v>
      </c>
    </row>
    <row r="167" spans="2:6" ht="17.100000000000001" customHeight="1" thickBot="1">
      <c r="B167" s="67" t="s">
        <v>53</v>
      </c>
      <c r="C167" s="48">
        <f>IF(C14=100%,F166/D107,F166/E107)</f>
        <v>4.3917435221783048E-2</v>
      </c>
      <c r="D167" s="92"/>
      <c r="E167" s="95"/>
      <c r="F167" s="94">
        <f>F166/253</f>
        <v>3.952569169960474E-3</v>
      </c>
    </row>
    <row r="168" spans="2:6" ht="11.1" customHeight="1">
      <c r="B168" s="19"/>
      <c r="C168" s="19"/>
      <c r="D168" s="22"/>
      <c r="E168" s="9"/>
      <c r="F168" s="9"/>
    </row>
    <row r="169" spans="2:6" ht="30" customHeight="1">
      <c r="B169" s="57" t="s">
        <v>24</v>
      </c>
      <c r="C169" s="78"/>
      <c r="D169" s="4" t="s">
        <v>2</v>
      </c>
      <c r="E169" s="109" t="s">
        <v>11</v>
      </c>
      <c r="F169" s="1" t="s">
        <v>0</v>
      </c>
    </row>
    <row r="170" spans="2:6" ht="15" customHeight="1">
      <c r="B170" s="32" t="s">
        <v>66</v>
      </c>
      <c r="C170" s="38"/>
      <c r="D170" s="145">
        <v>1</v>
      </c>
      <c r="E170" s="170">
        <v>0.5</v>
      </c>
      <c r="F170" s="26">
        <f t="shared" ref="F170:F171" si="2">D170*E170</f>
        <v>0.5</v>
      </c>
    </row>
    <row r="171" spans="2:6" ht="15" customHeight="1" thickBot="1">
      <c r="B171" s="47" t="s">
        <v>56</v>
      </c>
      <c r="C171" s="46"/>
      <c r="D171" s="144">
        <v>0</v>
      </c>
      <c r="E171" s="170">
        <v>0.34</v>
      </c>
      <c r="F171" s="26">
        <f t="shared" si="2"/>
        <v>0</v>
      </c>
    </row>
    <row r="172" spans="2:6" ht="17.100000000000001" customHeight="1">
      <c r="B172" s="66" t="s">
        <v>3</v>
      </c>
      <c r="C172" s="88"/>
      <c r="D172" s="89"/>
      <c r="E172" s="90"/>
      <c r="F172" s="91">
        <f>SUM(F170:F171)</f>
        <v>0.5</v>
      </c>
    </row>
    <row r="173" spans="2:6" ht="17.100000000000001" customHeight="1" thickBot="1">
      <c r="B173" s="67" t="s">
        <v>53</v>
      </c>
      <c r="C173" s="48">
        <f>IF(C14=100%,F172/D107,F172/E107)</f>
        <v>2.1958717610891524E-2</v>
      </c>
      <c r="D173" s="92"/>
      <c r="E173" s="95"/>
      <c r="F173" s="94">
        <f>F172/253</f>
        <v>1.976284584980237E-3</v>
      </c>
    </row>
    <row r="174" spans="2:6" ht="17.100000000000001" customHeight="1">
      <c r="B174" s="62"/>
      <c r="C174" s="50"/>
      <c r="D174" s="96"/>
      <c r="E174" s="96"/>
      <c r="F174" s="97"/>
    </row>
    <row r="175" spans="2:6" ht="27.75" customHeight="1">
      <c r="B175" s="129" t="s">
        <v>98</v>
      </c>
      <c r="C175" s="130">
        <f>+C167+C173</f>
        <v>6.5876152832674575E-2</v>
      </c>
      <c r="D175" s="96"/>
      <c r="E175" s="96"/>
      <c r="F175" s="97"/>
    </row>
    <row r="176" spans="2:6" ht="11.1" customHeight="1">
      <c r="B176" s="71"/>
      <c r="C176" s="71"/>
      <c r="D176" s="127"/>
      <c r="E176" s="71"/>
      <c r="F176" s="71"/>
    </row>
    <row r="177" spans="2:6" ht="30" customHeight="1">
      <c r="B177" s="57" t="s">
        <v>67</v>
      </c>
      <c r="C177" s="78"/>
      <c r="D177" s="152" t="s">
        <v>2</v>
      </c>
      <c r="E177" s="109" t="s">
        <v>11</v>
      </c>
      <c r="F177" s="1" t="s">
        <v>0</v>
      </c>
    </row>
    <row r="178" spans="2:6" ht="15" customHeight="1">
      <c r="B178" s="30" t="s">
        <v>107</v>
      </c>
      <c r="C178" s="38"/>
      <c r="D178" s="26">
        <f>D124</f>
        <v>22.77</v>
      </c>
      <c r="E178" s="170">
        <v>0.03</v>
      </c>
      <c r="F178" s="26">
        <f>D178*E178</f>
        <v>0.68309999999999993</v>
      </c>
    </row>
    <row r="179" spans="2:6" ht="15" customHeight="1" thickBot="1">
      <c r="B179" s="5" t="s">
        <v>76</v>
      </c>
      <c r="C179" s="38"/>
      <c r="D179" s="149">
        <v>0.5</v>
      </c>
      <c r="E179" s="6">
        <v>1</v>
      </c>
      <c r="F179" s="26">
        <f t="shared" ref="F179" si="3">D179*E179</f>
        <v>0.5</v>
      </c>
    </row>
    <row r="180" spans="2:6" ht="17.100000000000001" customHeight="1">
      <c r="B180" s="66" t="s">
        <v>3</v>
      </c>
      <c r="C180" s="88"/>
      <c r="D180" s="89"/>
      <c r="E180" s="107"/>
      <c r="F180" s="91">
        <f>SUM(F178:F179)</f>
        <v>1.1831</v>
      </c>
    </row>
    <row r="181" spans="2:6" ht="17.100000000000001" customHeight="1" thickBot="1">
      <c r="B181" s="67" t="s">
        <v>53</v>
      </c>
      <c r="C181" s="48">
        <f>IF(C14=100%,F180/D107,F180/E107)</f>
        <v>5.1958717610891526E-2</v>
      </c>
      <c r="D181" s="92"/>
      <c r="E181" s="95"/>
      <c r="F181" s="94">
        <f>F180/253</f>
        <v>4.6762845849802372E-3</v>
      </c>
    </row>
    <row r="182" spans="2:6" ht="11.1" customHeight="1">
      <c r="B182" s="68"/>
      <c r="C182" s="68"/>
      <c r="D182" s="98"/>
      <c r="E182" s="68"/>
      <c r="F182" s="68"/>
    </row>
    <row r="183" spans="2:6" ht="35.25" customHeight="1">
      <c r="B183" s="57" t="s">
        <v>23</v>
      </c>
      <c r="C183" s="78"/>
      <c r="D183" s="3" t="s">
        <v>2</v>
      </c>
      <c r="E183" s="109" t="s">
        <v>11</v>
      </c>
      <c r="F183" s="1" t="s">
        <v>0</v>
      </c>
    </row>
    <row r="184" spans="2:6" ht="15" customHeight="1">
      <c r="B184" s="5" t="s">
        <v>68</v>
      </c>
      <c r="C184" s="38"/>
      <c r="D184" s="145">
        <v>0</v>
      </c>
      <c r="E184" s="1">
        <v>1</v>
      </c>
      <c r="F184" s="26">
        <f>D184*E184</f>
        <v>0</v>
      </c>
    </row>
    <row r="185" spans="2:6" ht="15" customHeight="1">
      <c r="B185" s="32" t="s">
        <v>69</v>
      </c>
      <c r="C185" s="38"/>
      <c r="D185" s="150">
        <v>0</v>
      </c>
      <c r="E185" s="171">
        <v>1</v>
      </c>
      <c r="F185" s="26">
        <f>D185*E185</f>
        <v>0</v>
      </c>
    </row>
    <row r="186" spans="2:6" ht="15" customHeight="1">
      <c r="B186" s="39" t="s">
        <v>70</v>
      </c>
      <c r="C186" s="31"/>
      <c r="D186" s="151">
        <v>0</v>
      </c>
      <c r="E186" s="171">
        <v>1</v>
      </c>
      <c r="F186" s="26">
        <f>D186*E186</f>
        <v>0</v>
      </c>
    </row>
    <row r="187" spans="2:6" ht="15" customHeight="1" thickBot="1">
      <c r="B187" s="153" t="s">
        <v>25</v>
      </c>
      <c r="C187" s="154"/>
      <c r="D187" s="145">
        <v>0.5</v>
      </c>
      <c r="E187" s="1">
        <v>1</v>
      </c>
      <c r="F187" s="26">
        <f t="shared" ref="F187" si="4">D187*E187</f>
        <v>0.5</v>
      </c>
    </row>
    <row r="188" spans="2:6" ht="17.100000000000001" customHeight="1">
      <c r="B188" s="66" t="s">
        <v>3</v>
      </c>
      <c r="C188" s="88"/>
      <c r="D188" s="89"/>
      <c r="E188" s="90"/>
      <c r="F188" s="91">
        <f>SUM(F184:F187)</f>
        <v>0.5</v>
      </c>
    </row>
    <row r="189" spans="2:6" ht="17.100000000000001" customHeight="1" thickBot="1">
      <c r="B189" s="67" t="s">
        <v>53</v>
      </c>
      <c r="C189" s="48">
        <f>IF(C14=100%,F188/D107,F188/E107)</f>
        <v>2.1958717610891524E-2</v>
      </c>
      <c r="D189" s="92"/>
      <c r="E189" s="95"/>
      <c r="F189" s="94">
        <f>F188/253</f>
        <v>1.976284584980237E-3</v>
      </c>
    </row>
    <row r="190" spans="2:6" ht="11.1" customHeight="1">
      <c r="B190" s="68"/>
      <c r="C190" s="68"/>
      <c r="D190" s="98"/>
      <c r="E190" s="68"/>
      <c r="F190" s="68"/>
    </row>
    <row r="191" spans="2:6" ht="37.5" customHeight="1">
      <c r="B191" s="69" t="s">
        <v>9</v>
      </c>
      <c r="C191" s="99"/>
      <c r="D191" s="3" t="s">
        <v>2</v>
      </c>
      <c r="E191" s="109" t="s">
        <v>11</v>
      </c>
      <c r="F191" s="1" t="s">
        <v>0</v>
      </c>
    </row>
    <row r="192" spans="2:6" ht="15" customHeight="1">
      <c r="B192" s="5" t="s">
        <v>57</v>
      </c>
      <c r="C192" s="38"/>
      <c r="D192" s="145">
        <v>0</v>
      </c>
      <c r="E192" s="4">
        <v>0.5</v>
      </c>
      <c r="F192" s="26">
        <f>D192*E192</f>
        <v>0</v>
      </c>
    </row>
    <row r="193" spans="2:8" ht="15" customHeight="1" thickBot="1">
      <c r="B193" s="39" t="s">
        <v>58</v>
      </c>
      <c r="C193" s="35"/>
      <c r="D193" s="151">
        <v>5</v>
      </c>
      <c r="E193" s="1">
        <v>1</v>
      </c>
      <c r="F193" s="26">
        <f>D193*E193*E124</f>
        <v>0.44999999999999996</v>
      </c>
    </row>
    <row r="194" spans="2:8" ht="15.95" customHeight="1">
      <c r="B194" s="66" t="s">
        <v>3</v>
      </c>
      <c r="C194" s="88"/>
      <c r="D194" s="89"/>
      <c r="E194" s="90"/>
      <c r="F194" s="91">
        <f>SUM(F192:F193)</f>
        <v>0.44999999999999996</v>
      </c>
    </row>
    <row r="195" spans="2:8" ht="15.95" customHeight="1" thickBot="1">
      <c r="B195" s="67" t="s">
        <v>53</v>
      </c>
      <c r="C195" s="48">
        <f>IF(C14=100%,F194/D107,F194/E107)</f>
        <v>1.9762845849802368E-2</v>
      </c>
      <c r="D195" s="92"/>
      <c r="E195" s="95"/>
      <c r="F195" s="94">
        <f>F194/253</f>
        <v>1.7786561264822134E-3</v>
      </c>
    </row>
    <row r="196" spans="2:8" ht="11.1" customHeight="1">
      <c r="B196" s="68"/>
      <c r="C196" s="68"/>
      <c r="D196" s="98"/>
      <c r="E196" s="68"/>
      <c r="F196" s="68"/>
    </row>
    <row r="197" spans="2:8" ht="21" customHeight="1" thickBot="1">
      <c r="B197" s="69" t="s">
        <v>10</v>
      </c>
      <c r="C197" s="99"/>
      <c r="D197" s="3" t="s">
        <v>2</v>
      </c>
      <c r="E197" s="109" t="s">
        <v>12</v>
      </c>
      <c r="F197" s="1" t="s">
        <v>0</v>
      </c>
    </row>
    <row r="198" spans="2:8" ht="15" customHeight="1" thickBot="1">
      <c r="B198" s="5" t="s">
        <v>59</v>
      </c>
      <c r="C198" s="33"/>
      <c r="D198" s="37">
        <f>D108</f>
        <v>33</v>
      </c>
      <c r="E198" s="4">
        <v>1</v>
      </c>
      <c r="F198" s="2">
        <f>D198*E198</f>
        <v>33</v>
      </c>
    </row>
    <row r="199" spans="2:8" ht="17.100000000000001" customHeight="1">
      <c r="B199" s="66" t="s">
        <v>60</v>
      </c>
      <c r="C199" s="88"/>
      <c r="D199" s="89"/>
      <c r="E199" s="90"/>
      <c r="F199" s="91">
        <f>IF(E104&gt;0,D198*E104,D198*E198)</f>
        <v>2.9699999999999998</v>
      </c>
    </row>
    <row r="200" spans="2:8" ht="17.100000000000001" customHeight="1" thickBot="1">
      <c r="B200" s="67" t="s">
        <v>53</v>
      </c>
      <c r="C200" s="48">
        <f>IF(C14=100%,F199/D107,F199/E107)</f>
        <v>0.13043478260869565</v>
      </c>
      <c r="D200" s="92"/>
      <c r="E200" s="95"/>
      <c r="F200" s="94">
        <f>F199/253</f>
        <v>1.1739130434782608E-2</v>
      </c>
    </row>
    <row r="201" spans="2:8">
      <c r="B201" s="70"/>
      <c r="C201" s="70"/>
      <c r="D201" s="100"/>
      <c r="E201" s="70"/>
      <c r="F201" s="70"/>
    </row>
    <row r="202" spans="2:8" ht="15" customHeight="1">
      <c r="B202" s="8"/>
      <c r="C202" s="8"/>
      <c r="D202" s="8"/>
      <c r="E202" s="8"/>
      <c r="F202" s="8"/>
      <c r="G202" s="16"/>
      <c r="H202" s="16"/>
    </row>
    <row r="203" spans="2:8" ht="15" customHeight="1">
      <c r="B203" s="8"/>
      <c r="C203" s="8"/>
      <c r="D203" s="8"/>
      <c r="E203" s="8"/>
      <c r="F203" s="8"/>
      <c r="G203" s="16"/>
      <c r="H203" s="16"/>
    </row>
    <row r="204" spans="2:8" ht="15" customHeight="1">
      <c r="B204" s="8"/>
      <c r="C204" s="8"/>
      <c r="D204" s="8"/>
      <c r="E204" s="8"/>
      <c r="F204" s="8"/>
      <c r="G204" s="16"/>
      <c r="H204" s="16"/>
    </row>
    <row r="205" spans="2:8" ht="15" customHeight="1">
      <c r="B205" s="8"/>
      <c r="C205" s="8"/>
      <c r="D205" s="8"/>
      <c r="E205" s="8"/>
      <c r="F205" s="8"/>
      <c r="G205" s="16"/>
      <c r="H205" s="16"/>
    </row>
    <row r="261" ht="15" customHeight="1"/>
    <row r="268" ht="20.100000000000001" customHeight="1"/>
    <row r="269" ht="15" customHeight="1"/>
    <row r="275" ht="20.100000000000001" customHeight="1"/>
    <row r="276" ht="15" customHeight="1"/>
  </sheetData>
  <sheetProtection algorithmName="SHA-512" hashValue="uaVoa4rh15XZ90l/D756LWVTi/iEcjdnbwXcRPehSmbS1ENLhC7brrzksi72xvl244bFhol34IE4u66+ddmTUw==" saltValue="ZDXNbbgpGqBaN+4EgkENlg==" spinCount="100000" sheet="1" selectLockedCells="1"/>
  <mergeCells count="21">
    <mergeCell ref="C16:F16"/>
    <mergeCell ref="C10:F10"/>
    <mergeCell ref="C4:F4"/>
    <mergeCell ref="C6:F6"/>
    <mergeCell ref="B133:F139"/>
    <mergeCell ref="C49:F49"/>
    <mergeCell ref="C53:F53"/>
    <mergeCell ref="C57:F57"/>
    <mergeCell ref="C63:F63"/>
    <mergeCell ref="C67:F67"/>
    <mergeCell ref="C69:F69"/>
    <mergeCell ref="C71:F71"/>
    <mergeCell ref="C75:F75"/>
    <mergeCell ref="C77:F77"/>
    <mergeCell ref="C81:F81"/>
    <mergeCell ref="C25:F25"/>
    <mergeCell ref="C21:F21"/>
    <mergeCell ref="C85:F85"/>
    <mergeCell ref="C87:F87"/>
    <mergeCell ref="C89:F89"/>
    <mergeCell ref="C91:F91"/>
  </mergeCells>
  <phoneticPr fontId="2" type="noConversion"/>
  <pageMargins left="0.55118110236220474" right="0.55118110236220474" top="0.82677165354330717" bottom="0.78740157480314965" header="0.51181102362204722" footer="0.51181102362204722"/>
  <pageSetup paperSize="9" scale="65" fitToHeight="0" orientation="portrait" r:id="rId1"/>
  <headerFooter>
    <oddHeader>&amp;C
&amp;R&amp;G</oddHeader>
    <oddFooter>&amp;LSTEBE institutionelle Heimseelsorge Version 260612&amp;C&amp;P&amp;Rzuletzt gespeichert am &amp;D</oddFooter>
  </headerFooter>
  <rowBreaks count="4" manualBreakCount="4">
    <brk id="68" min="1" max="7" man="1"/>
    <brk id="91" max="16383" man="1"/>
    <brk id="154" min="1" max="7" man="1"/>
    <brk id="260" max="16383" man="1"/>
  </rowBreaks>
  <legacyDrawingHF r:id="rId2"/>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A4D9E-4F0C-418D-B98A-36A5145EB748}">
  <dimension ref="B2:B23"/>
  <sheetViews>
    <sheetView workbookViewId="0">
      <selection activeCell="B15" sqref="B15"/>
    </sheetView>
  </sheetViews>
  <sheetFormatPr baseColWidth="10" defaultRowHeight="12.75"/>
  <cols>
    <col min="1" max="1" width="3.25" customWidth="1"/>
    <col min="2" max="2" width="120.125" customWidth="1"/>
  </cols>
  <sheetData>
    <row r="2" spans="2:2" ht="15.75">
      <c r="B2" s="179" t="s">
        <v>108</v>
      </c>
    </row>
    <row r="3" spans="2:2" ht="15.75">
      <c r="B3" s="179"/>
    </row>
    <row r="4" spans="2:2" ht="45">
      <c r="B4" s="178" t="s">
        <v>111</v>
      </c>
    </row>
    <row r="5" spans="2:2" ht="60">
      <c r="B5" s="178" t="s">
        <v>109</v>
      </c>
    </row>
    <row r="6" spans="2:2" ht="30">
      <c r="B6" s="178" t="s">
        <v>110</v>
      </c>
    </row>
    <row r="7" spans="2:2" ht="45">
      <c r="B7" s="178" t="s">
        <v>114</v>
      </c>
    </row>
    <row r="8" spans="2:2" ht="15">
      <c r="B8" s="177"/>
    </row>
    <row r="9" spans="2:2" ht="45">
      <c r="B9" s="180" t="s">
        <v>112</v>
      </c>
    </row>
    <row r="10" spans="2:2" ht="15">
      <c r="B10" s="178"/>
    </row>
    <row r="11" spans="2:2" ht="30">
      <c r="B11" s="178" t="s">
        <v>115</v>
      </c>
    </row>
    <row r="12" spans="2:2" ht="15">
      <c r="B12" s="178"/>
    </row>
    <row r="13" spans="2:2" ht="45">
      <c r="B13" s="180" t="s">
        <v>113</v>
      </c>
    </row>
    <row r="14" spans="2:2" ht="15">
      <c r="B14" s="178"/>
    </row>
    <row r="15" spans="2:2" ht="30">
      <c r="B15" s="178" t="s">
        <v>116</v>
      </c>
    </row>
    <row r="16" spans="2:2" ht="15">
      <c r="B16" s="178"/>
    </row>
    <row r="17" spans="2:2" ht="15">
      <c r="B17" s="178"/>
    </row>
    <row r="18" spans="2:2" ht="15">
      <c r="B18" s="178"/>
    </row>
    <row r="20" spans="2:2" ht="15">
      <c r="B20" s="178"/>
    </row>
    <row r="21" spans="2:2" ht="15">
      <c r="B21" s="176"/>
    </row>
    <row r="22" spans="2:2" ht="15">
      <c r="B22" s="176"/>
    </row>
    <row r="23" spans="2:2" ht="15">
      <c r="B23" s="176"/>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E870D2E2B65F44781B0DC1EEA53EA83" ma:contentTypeVersion="13" ma:contentTypeDescription="Ein neues Dokument erstellen." ma:contentTypeScope="" ma:versionID="c0d43e759ff74916112c71ce29fe8bf5">
  <xsd:schema xmlns:xsd="http://www.w3.org/2001/XMLSchema" xmlns:xs="http://www.w3.org/2001/XMLSchema" xmlns:p="http://schemas.microsoft.com/office/2006/metadata/properties" xmlns:ns2="dd9886db-53cb-441e-ab40-bb0168bdb5d3" xmlns:ns3="98163d93-cc86-47e2-b0f0-dfeec26b521b" targetNamespace="http://schemas.microsoft.com/office/2006/metadata/properties" ma:root="true" ma:fieldsID="926a7dd93099af76c61d35a7c4b856b1" ns2:_="" ns3:_="">
    <xsd:import namespace="dd9886db-53cb-441e-ab40-bb0168bdb5d3"/>
    <xsd:import namespace="98163d93-cc86-47e2-b0f0-dfeec26b52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9886db-53cb-441e-ab40-bb0168bdb5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55e6080e-250d-487f-bbb7-4a6706918fc9"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8163d93-cc86-47e2-b0f0-dfeec26b521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65cee23-2e8e-4325-8003-b360b50f135a}" ma:internalName="TaxCatchAll" ma:showField="CatchAllData" ma:web="98163d93-cc86-47e2-b0f0-dfeec26b52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9886db-53cb-441e-ab40-bb0168bdb5d3">
      <Terms xmlns="http://schemas.microsoft.com/office/infopath/2007/PartnerControls"/>
    </lcf76f155ced4ddcb4097134ff3c332f>
    <TaxCatchAll xmlns="98163d93-cc86-47e2-b0f0-dfeec26b521b" xsi:nil="true"/>
  </documentManagement>
</p:properties>
</file>

<file path=customXml/itemProps1.xml><?xml version="1.0" encoding="utf-8"?>
<ds:datastoreItem xmlns:ds="http://schemas.openxmlformats.org/officeDocument/2006/customXml" ds:itemID="{543AAB85-7062-4C0B-8C08-421BAF8721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9886db-53cb-441e-ab40-bb0168bdb5d3"/>
    <ds:schemaRef ds:uri="98163d93-cc86-47e2-b0f0-dfeec26b52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B8D580-F403-4223-84D8-6E05046D1011}">
  <ds:schemaRefs>
    <ds:schemaRef ds:uri="http://schemas.microsoft.com/sharepoint/v3/contenttype/forms"/>
  </ds:schemaRefs>
</ds:datastoreItem>
</file>

<file path=customXml/itemProps3.xml><?xml version="1.0" encoding="utf-8"?>
<ds:datastoreItem xmlns:ds="http://schemas.openxmlformats.org/officeDocument/2006/customXml" ds:itemID="{B0629D50-A878-4763-8246-CB39DC5EA68B}">
  <ds:schemaRefs>
    <ds:schemaRef ds:uri="http://schemas.microsoft.com/office/2006/metadata/properties"/>
    <ds:schemaRef ds:uri="http://schemas.microsoft.com/office/infopath/2007/PartnerControls"/>
    <ds:schemaRef ds:uri="dd9886db-53cb-441e-ab40-bb0168bdb5d3"/>
    <ds:schemaRef ds:uri="98163d93-cc86-47e2-b0f0-dfeec26b521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SteBe Heimseelsorge 2026</vt:lpstr>
      <vt:lpstr>Beschreibung</vt:lpstr>
      <vt:lpstr>'SteBe Heimseelsorge 2026'!_ftnref</vt:lpstr>
      <vt:lpstr>'SteBe Heimseelsorge 2026'!Druckbereich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Anhang A STEBE SPEZ 2012</dc:title>
  <dc:subject/>
  <dc:creator>Hügli Matthias</dc:creator>
  <cp:keywords/>
  <dc:description>Vesion vom 25.5.2013</dc:description>
  <cp:lastModifiedBy>Hügli Matthias</cp:lastModifiedBy>
  <cp:lastPrinted>2026-06-12T10:23:45Z</cp:lastPrinted>
  <dcterms:created xsi:type="dcterms:W3CDTF">2012-04-21T08:54:49Z</dcterms:created>
  <dcterms:modified xsi:type="dcterms:W3CDTF">2026-06-12T10:25:11Z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0x010100DE870D2E2B65F44781B0DC1EEA53EA83</vt:lpwstr>
  </property>
  <property fmtid="{D5CDD505-2E9C-101B-9397-08002B2CF9AE}" pid="3" name="MediaServiceImageTags">
    <vt:lpwstr/>
  </property>
</Properties>
</file>