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ate1904="1" showInkAnnotation="0" autoCompressPictures="0"/>
  <mc:AlternateContent xmlns:mc="http://schemas.openxmlformats.org/markup-compatibility/2006">
    <mc:Choice Requires="x15">
      <x15ac:absPath xmlns:x15ac="http://schemas.microsoft.com/office/spreadsheetml/2010/11/ac" url="https://refbejuso.sharepoint.com/sites/DatenFokusWelt/Freigegebene Dokumente/SpezSeelsorge/6031_Heimseelsorge/3_STEBE/"/>
    </mc:Choice>
  </mc:AlternateContent>
  <xr:revisionPtr revIDLastSave="2" documentId="8_{33562C99-5E23-424A-B72C-5DC9D98E6D3F}" xr6:coauthVersionLast="47" xr6:coauthVersionMax="47" xr10:uidLastSave="{9C5F09F8-335F-4F08-B82A-71F875E8B4CD}"/>
  <workbookProtection lockStructure="1"/>
  <bookViews>
    <workbookView xWindow="2640" yWindow="2640" windowWidth="21600" windowHeight="12525" tabRatio="500" xr2:uid="{00000000-000D-0000-FFFF-FFFF00000000}"/>
  </bookViews>
  <sheets>
    <sheet name="DESPO aumônerie en EMS 2026" sheetId="1" r:id="rId1"/>
    <sheet name="Utilisation" sheetId="2" r:id="rId2"/>
  </sheets>
  <definedNames>
    <definedName name="_ftnref" localSheetId="0">'DESPO aumônerie en EMS 2026'!$B$106</definedName>
    <definedName name="_xlnm.Print_Area" localSheetId="0">'DESPO aumônerie en EMS 2026'!$B$2:$H$200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102" i="1" l="1"/>
  <c r="E102" i="1"/>
  <c r="E98" i="1"/>
  <c r="E104" i="1" s="1"/>
  <c r="E100" i="1"/>
  <c r="F144" i="1"/>
  <c r="F145" i="1" s="1"/>
  <c r="F149" i="1"/>
  <c r="F150" i="1" s="1"/>
  <c r="F151" i="1" s="1"/>
  <c r="E114" i="1" s="1"/>
  <c r="C29" i="1" s="1"/>
  <c r="F156" i="1"/>
  <c r="F157" i="1"/>
  <c r="F165" i="1"/>
  <c r="F158" i="1"/>
  <c r="F170" i="1"/>
  <c r="F171" i="1"/>
  <c r="F179" i="1"/>
  <c r="F184" i="1"/>
  <c r="F185" i="1"/>
  <c r="F186" i="1"/>
  <c r="F187" i="1"/>
  <c r="F192" i="1"/>
  <c r="D107" i="1"/>
  <c r="F159" i="1" l="1"/>
  <c r="D115" i="1" s="1"/>
  <c r="F172" i="1"/>
  <c r="F173" i="1" s="1"/>
  <c r="E117" i="1" s="1"/>
  <c r="F166" i="1"/>
  <c r="D116" i="1" s="1"/>
  <c r="F146" i="1"/>
  <c r="E113" i="1" s="1"/>
  <c r="D113" i="1"/>
  <c r="F188" i="1"/>
  <c r="D119" i="1" s="1"/>
  <c r="D114" i="1"/>
  <c r="D108" i="1"/>
  <c r="E106" i="1"/>
  <c r="E124" i="1"/>
  <c r="F193" i="1" s="1"/>
  <c r="F194" i="1" s="1"/>
  <c r="E105" i="1"/>
  <c r="C37" i="1" l="1"/>
  <c r="C31" i="1"/>
  <c r="C27" i="1"/>
  <c r="D117" i="1"/>
  <c r="F160" i="1"/>
  <c r="E115" i="1" s="1"/>
  <c r="F189" i="1"/>
  <c r="E119" i="1" s="1"/>
  <c r="F167" i="1"/>
  <c r="E116" i="1" s="1"/>
  <c r="E107" i="1"/>
  <c r="C151" i="1" s="1"/>
  <c r="D198" i="1"/>
  <c r="E108" i="1"/>
  <c r="F195" i="1"/>
  <c r="E120" i="1" s="1"/>
  <c r="C195" i="1"/>
  <c r="D120" i="1"/>
  <c r="C35" i="1" l="1"/>
  <c r="C39" i="1"/>
  <c r="C33" i="1"/>
  <c r="D124" i="1"/>
  <c r="D126" i="1" s="1"/>
  <c r="E126" i="1" s="1"/>
  <c r="E14" i="1"/>
  <c r="C189" i="1"/>
  <c r="C146" i="1"/>
  <c r="C153" i="1" s="1"/>
  <c r="C167" i="1"/>
  <c r="C173" i="1"/>
  <c r="C160" i="1"/>
  <c r="C162" i="1" s="1"/>
  <c r="D122" i="1"/>
  <c r="E122" i="1" s="1"/>
  <c r="F198" i="1"/>
  <c r="F199" i="1"/>
  <c r="C175" i="1" l="1"/>
  <c r="D178" i="1"/>
  <c r="F178" i="1" s="1"/>
  <c r="F180" i="1" s="1"/>
  <c r="D118" i="1" s="1"/>
  <c r="C122" i="1"/>
  <c r="C200" i="1"/>
  <c r="D121" i="1"/>
  <c r="F200" i="1"/>
  <c r="E121" i="1" s="1"/>
  <c r="C181" i="1" l="1"/>
  <c r="F181" i="1"/>
  <c r="E118" i="1" s="1"/>
  <c r="D125" i="1"/>
  <c r="D123" i="1"/>
  <c r="E123" i="1" l="1"/>
  <c r="E125" i="1"/>
  <c r="C125" i="1"/>
  <c r="C43" i="1" l="1"/>
  <c r="C45" i="1" s="1"/>
  <c r="F114" i="1" l="1"/>
  <c r="F117" i="1"/>
  <c r="F113" i="1"/>
  <c r="F120" i="1"/>
  <c r="F116" i="1"/>
  <c r="F119" i="1"/>
  <c r="F115" i="1"/>
  <c r="F121" i="1"/>
  <c r="F118" i="1"/>
  <c r="F125" i="1"/>
  <c r="F127" i="1" l="1"/>
</calcChain>
</file>

<file path=xl/sharedStrings.xml><?xml version="1.0" encoding="utf-8"?>
<sst xmlns="http://schemas.openxmlformats.org/spreadsheetml/2006/main" count="173" uniqueCount="137">
  <si>
    <t>Descriptif de poste pour l'aumônerie en EMS</t>
  </si>
  <si>
    <t>Paroisse</t>
  </si>
  <si>
    <t>EMS</t>
  </si>
  <si>
    <t>Données concernant la titulaire/le titulaire du poste</t>
  </si>
  <si>
    <t>Nom</t>
  </si>
  <si>
    <t>Année de naissance</t>
  </si>
  <si>
    <t>Degré d'occupation (DO); nombre de journées de travail, y compris vacances et formation continue</t>
  </si>
  <si>
    <t>Autres engagements de la titulaire/du titulaire du poste (nom de l'institution/organisation et DO)</t>
  </si>
  <si>
    <t>Données concernant le poste d'aumônerie en EMS</t>
  </si>
  <si>
    <t>Réseau, intégration structurelle [EMS]
(p. ex. État-major de la direction, fonction, nom)</t>
  </si>
  <si>
    <t xml:space="preserve">Poste hiérarchiquement supérieur à celui de l'engagement [paroisse] (fonction, nom) </t>
  </si>
  <si>
    <t>Mission fondamentale «accompagnement spirituel»</t>
  </si>
  <si>
    <t>2.1 Accompagnement spirituel des résident-e-s de l'EMS et des proches</t>
  </si>
  <si>
    <t xml:space="preserve">2.2 Accompagnement spirituel, conseil pour le personnel soignant </t>
  </si>
  <si>
    <t>Accompagnement spirituel/soins spirituels spécialisés (consigne de planification: min. 2/5 de l'engagement)</t>
  </si>
  <si>
    <t>Accompagnement spirituel total (2.1 + 2.2)</t>
  </si>
  <si>
    <t>Mission fondamentale «célébrations et rituels» (consigne de planification: max. 1/4 de l'engagement)</t>
  </si>
  <si>
    <t>2.3 a+b) Cultes, célébrations, moments de prière, rituels</t>
  </si>
  <si>
    <t xml:space="preserve">Mission fondamentale «triage» </t>
  </si>
  <si>
    <t xml:space="preserve">2.4 Triage, travail en réseau, rapports </t>
  </si>
  <si>
    <t>Mission fondamentale «formation» (consigne de planification: avec Triage min. 1/20 de l'engagement</t>
  </si>
  <si>
    <t xml:space="preserve">2.5 a+b) Travail de formation, cours, supervisions </t>
  </si>
  <si>
    <t>Missions particulières</t>
  </si>
  <si>
    <t xml:space="preserve">2.7 Travail d'information, travail en commissions, projets, Care Team, </t>
  </si>
  <si>
    <t>militaire, politique (selon accord)</t>
  </si>
  <si>
    <t>Autres (administration, formation continue, supervision, vacances, réserve)</t>
  </si>
  <si>
    <t>2.6 + 2.8 + 2.9 + réserve</t>
  </si>
  <si>
    <t>Total des tâches inscrites (% de poste - doit correspondre à la valeur indiquée plus haut)</t>
  </si>
  <si>
    <t>Compétences (p.ex. droit de signature, consultation de dossiers officiels, finances)</t>
  </si>
  <si>
    <t>Responsable de (p.ex. établissement du plan des moments de prière, devoir d'information, fonction de direction)</t>
  </si>
  <si>
    <t>Conditions (p.ex. secret de fonction des ministres, devoir de discrétion, obligations en matière de suppléances)</t>
  </si>
  <si>
    <t>Accords spécifiques</t>
  </si>
  <si>
    <t>Disponibilité (p.ex. heures de consultation fixes, téléphone, courriel)</t>
  </si>
  <si>
    <t>Service d'urgence (réglementation applicable en dehors du temps de présence)</t>
  </si>
  <si>
    <t>Suppléance assurée par</t>
  </si>
  <si>
    <t>Réglementation des compensations (compenser sans délai, jours de compensation en bloc)</t>
  </si>
  <si>
    <t xml:space="preserve">Formation continue, supervision (p.ex. selon les règlementations ecclésiastiques) </t>
  </si>
  <si>
    <t>Remboursement des frais (p.ex. selon l'accord entre la paroisse et l'institution)</t>
  </si>
  <si>
    <t>Remarques</t>
  </si>
  <si>
    <t>Lieu, date, signature</t>
  </si>
  <si>
    <t>Pour la paroisse, le conseil de paroisse</t>
  </si>
  <si>
    <t xml:space="preserve">Pour l'institution, l'entreprise </t>
  </si>
  <si>
    <t>Pôle Monde, p.o. employeur</t>
  </si>
  <si>
    <t>Titulaire du poste</t>
  </si>
  <si>
    <t xml:space="preserve">Notice d'aide pour la répartition du temps de travail et des pourcentages de poste </t>
  </si>
  <si>
    <t>Annexe au DESPO de l'aumônerie en EMS 2026</t>
  </si>
  <si>
    <t>Saisir l'année à droite (année pertinente pour le DESPO)</t>
  </si>
  <si>
    <t>Année</t>
  </si>
  <si>
    <t>Repris des indications précédentes; pour un poste à 100%, la valeur est 0%</t>
  </si>
  <si>
    <t>Poste à temps partiel</t>
  </si>
  <si>
    <t xml:space="preserve">Repris des indications précédentes </t>
  </si>
  <si>
    <t>1. Bases de calcul</t>
  </si>
  <si>
    <t>Engagement</t>
  </si>
  <si>
    <t xml:space="preserve">Calcul de l'horaire de travail annualisé </t>
  </si>
  <si>
    <t>365 jours moins 52  dimanches,  moins 52 jours ouvrables de vacances =</t>
  </si>
  <si>
    <r>
      <t>moins les jours fériés officiels</t>
    </r>
    <r>
      <rPr>
        <b/>
        <vertAlign val="superscript"/>
        <sz val="10"/>
        <rFont val="Arial"/>
        <family val="2"/>
      </rPr>
      <t>1</t>
    </r>
    <r>
      <rPr>
        <sz val="10"/>
        <rFont val="Arial"/>
        <family val="2"/>
      </rPr>
      <t xml:space="preserve"> (moyenne sur plusieurs années)</t>
    </r>
  </si>
  <si>
    <r>
      <t>Nombre maximal de jours ouvrables</t>
    </r>
    <r>
      <rPr>
        <b/>
        <vertAlign val="superscript"/>
        <sz val="10"/>
        <rFont val="Arial"/>
        <family val="2"/>
      </rPr>
      <t>2</t>
    </r>
    <r>
      <rPr>
        <b/>
        <sz val="10"/>
        <rFont val="Arial"/>
        <family val="2"/>
      </rPr>
      <t xml:space="preserve"> par an, </t>
    </r>
    <r>
      <rPr>
        <sz val="10"/>
        <rFont val="Arial"/>
        <family val="2"/>
      </rPr>
      <t>d'après l'engagement</t>
    </r>
  </si>
  <si>
    <r>
      <t>Droit aux vacances</t>
    </r>
    <r>
      <rPr>
        <b/>
        <vertAlign val="superscript"/>
        <sz val="10"/>
        <rFont val="Arial"/>
        <family val="2"/>
      </rPr>
      <t xml:space="preserve">3 </t>
    </r>
    <r>
      <rPr>
        <b/>
        <sz val="10"/>
        <rFont val="Arial"/>
        <family val="2"/>
      </rPr>
      <t xml:space="preserve">par an, </t>
    </r>
    <r>
      <rPr>
        <sz val="10"/>
        <rFont val="Arial"/>
        <family val="2"/>
      </rPr>
      <t>d'après l'âge et l'engagement; jours</t>
    </r>
  </si>
  <si>
    <t>2. Aperçu des tâches spécifiques</t>
  </si>
  <si>
    <t>Jours</t>
  </si>
  <si>
    <t>en % d'un poste à plein temps</t>
  </si>
  <si>
    <t>en % d'un poste à temps partiel</t>
  </si>
  <si>
    <t>Consigne de planification ok?</t>
  </si>
  <si>
    <t>2.1. Accompagnement spirituel, soins spirituels spécialisés: résident-e-s et proches</t>
  </si>
  <si>
    <t>2.1.+2.2.</t>
  </si>
  <si>
    <t>2.2. Accompagnement spirituel, soins spirituels spécialisés: collaborateurs et collaboratrices</t>
  </si>
  <si>
    <t>min. 40%</t>
  </si>
  <si>
    <t>2.3. Célébrations, moments de prière, rituels</t>
  </si>
  <si>
    <t>max. 25%</t>
  </si>
  <si>
    <t>2.4. Triage, travail en réseau, rapports</t>
  </si>
  <si>
    <t>2.4.+2.5.</t>
  </si>
  <si>
    <t>2.5. Formation, supervisions, cours</t>
  </si>
  <si>
    <t>min. 5%</t>
  </si>
  <si>
    <t xml:space="preserve">2.6. Administration, planification </t>
  </si>
  <si>
    <t>2.7. Mission particulières</t>
  </si>
  <si>
    <t xml:space="preserve">2.8. Formation continue / Supervision </t>
  </si>
  <si>
    <t>2.9. Jours de vacances</t>
  </si>
  <si>
    <t>Réserve, prescription (au moins 4% du poste)</t>
  </si>
  <si>
    <r>
      <t xml:space="preserve">Total intermédiaire engagement </t>
    </r>
    <r>
      <rPr>
        <sz val="10"/>
        <rFont val="Arial"/>
        <family val="2"/>
      </rPr>
      <t>(somme 2.1 à 2.9 plus réserve prescrite)</t>
    </r>
  </si>
  <si>
    <t>Poste pastoral spécialisé, engagement:</t>
  </si>
  <si>
    <t>Réserve (calculée)</t>
  </si>
  <si>
    <t>Journées de travail à temps partiel</t>
  </si>
  <si>
    <t xml:space="preserve">Total </t>
  </si>
  <si>
    <r>
      <t>Facteurs de conversion</t>
    </r>
    <r>
      <rPr>
        <sz val="10"/>
        <rFont val="Arial"/>
        <family val="2"/>
      </rPr>
      <t>:</t>
    </r>
  </si>
  <si>
    <t>1 journée (jour de travail, de vacances ou de formation continue) correspond à 0,395 pour cent de poste.</t>
  </si>
  <si>
    <t>8,4 heures correspondent à 1 journée de travail.</t>
  </si>
  <si>
    <r>
      <t>1</t>
    </r>
    <r>
      <rPr>
        <sz val="8"/>
        <rFont val="Arial"/>
        <family val="2"/>
      </rPr>
      <t xml:space="preserve"> Le canton de Berne accorde en principe 10 jours fériés par an. Les jours fériés à date fixe qui coïncident avec un week-end sont compensés en général par deux jours fériés supplémentaires. Les jours fériés "manqués" ne sont pas compensés ultérieurement. Pour compenser les fluctuations liées au calendrier, le calcul du DESPO s'effectue sur la base de 8 jours fériés en moyenne par année civile. 
</t>
    </r>
    <r>
      <rPr>
        <b/>
        <vertAlign val="superscript"/>
        <sz val="8"/>
        <rFont val="Arial"/>
        <family val="2"/>
      </rPr>
      <t>2</t>
    </r>
    <r>
      <rPr>
        <sz val="8"/>
        <rFont val="Arial"/>
        <family val="2"/>
      </rPr>
      <t xml:space="preserve"> Pour les jours ouvrables, une distinction est faite entre jours de travail, jours de vacances, jours de formation continue et jours de travail à temps partiel.
</t>
    </r>
    <r>
      <rPr>
        <b/>
        <vertAlign val="superscript"/>
        <sz val="8"/>
        <rFont val="Arial"/>
        <family val="2"/>
      </rPr>
      <t>3</t>
    </r>
    <r>
      <rPr>
        <sz val="8"/>
        <rFont val="Arial"/>
        <family val="2"/>
      </rPr>
      <t xml:space="preserve"> La réglementation des vacances est basée sur les prescriptions cantonales. Jusqu'à l'année civile du 44</t>
    </r>
    <r>
      <rPr>
        <vertAlign val="superscript"/>
        <sz val="8"/>
        <rFont val="Arial"/>
        <family val="2"/>
      </rPr>
      <t>e</t>
    </r>
    <r>
      <rPr>
        <sz val="8"/>
        <rFont val="Arial"/>
        <family val="2"/>
      </rPr>
      <t xml:space="preserve"> anniversaire, 25 jours ouvrables sont considérés comme jours de vacances. Ensuite, le droit aux vacances passe à 28 jours à partir de l'année civile du 45</t>
    </r>
    <r>
      <rPr>
        <vertAlign val="superscript"/>
        <sz val="8"/>
        <rFont val="Arial"/>
        <family val="2"/>
      </rPr>
      <t>e</t>
    </r>
    <r>
      <rPr>
        <sz val="8"/>
        <rFont val="Arial"/>
        <family val="2"/>
      </rPr>
      <t xml:space="preserve"> anniversaire, et à 33 jours à partir de l'année civile du 55</t>
    </r>
    <r>
      <rPr>
        <vertAlign val="superscript"/>
        <sz val="8"/>
        <rFont val="Arial"/>
        <family val="2"/>
      </rPr>
      <t>e</t>
    </r>
    <r>
      <rPr>
        <sz val="8"/>
        <rFont val="Arial"/>
        <family val="2"/>
      </rPr>
      <t xml:space="preserve"> anniversaire. Le droit aux vacances est calculé automatiquement par le programme si les champs B7, D9 et D81 ont été correctement remplis. </t>
    </r>
  </si>
  <si>
    <t>2.1./2.2. Accompagnemet spirituel/soins spirituels spécialisés (consigne de planification [CP] accompagnement spirituel 2.1. plus 2.2.:  
min. 2/5 de l'engagement [40%])</t>
  </si>
  <si>
    <t>2.1. Accompagnement spirituel/soins spirituels spécialisés: résident-e-s en EMS et proches</t>
  </si>
  <si>
    <t>Nombre</t>
  </si>
  <si>
    <t>Part JT/résident-e/an</t>
  </si>
  <si>
    <t>Accompagnement spirituel, y compris documentation (nombre de résident-e-s)</t>
  </si>
  <si>
    <t>Jours de travail attendus par an:</t>
  </si>
  <si>
    <r>
      <rPr>
        <i/>
        <sz val="10"/>
        <rFont val="Arial"/>
        <family val="2"/>
      </rPr>
      <t>en pour cent de l'engagement</t>
    </r>
    <r>
      <rPr>
        <sz val="10"/>
        <rFont val="Arial"/>
        <family val="2"/>
      </rPr>
      <t xml:space="preserve"> / </t>
    </r>
    <r>
      <rPr>
        <b/>
        <sz val="10"/>
        <rFont val="Arial"/>
        <family val="2"/>
      </rPr>
      <t>en pour cent d'un poste à plein temps:</t>
    </r>
  </si>
  <si>
    <t>2.2. Accompagnement sprituel/soins spirituels spécialisés: collaborateurs et collaboratrices</t>
  </si>
  <si>
    <t>Part JT/collab./an</t>
  </si>
  <si>
    <r>
      <t>Conseil spécialisé, accompagnement spirituel des collaborateurs et collaboratrices, y compris documentation (nombre de collaborateurs et collaboratrices)</t>
    </r>
    <r>
      <rPr>
        <sz val="10"/>
        <color theme="5" tint="-0.249977111117893"/>
        <rFont val="Arial"/>
        <family val="2"/>
      </rPr>
      <t xml:space="preserve"> </t>
    </r>
  </si>
  <si>
    <r>
      <rPr>
        <i/>
        <sz val="10"/>
        <rFont val="Arial"/>
        <family val="2"/>
      </rPr>
      <t>en pour cent de l'engagement /</t>
    </r>
    <r>
      <rPr>
        <sz val="10"/>
        <rFont val="Arial"/>
        <family val="2"/>
      </rPr>
      <t xml:space="preserve"> </t>
    </r>
    <r>
      <rPr>
        <b/>
        <sz val="10"/>
        <rFont val="Arial"/>
        <family val="2"/>
      </rPr>
      <t>en pour cent d'un poste à plein temps:</t>
    </r>
  </si>
  <si>
    <t>Consigne de planification (CP) accompagnement spirituel 2.1. plus 2.2.:  min. 2/5 de l'engagement (40%)</t>
  </si>
  <si>
    <t>2.3. Célébrations, moments de prière, rituels (CP: maximum 1/4 de l'engagement [25%])</t>
  </si>
  <si>
    <t>Jours de travail / événement</t>
  </si>
  <si>
    <t>a) Cultes / célébrations / moments de prière / rituels (nombre d'unités à … par an)</t>
  </si>
  <si>
    <t xml:space="preserve">b) Cérémonies / rituels d'adieu (nombre d'unités à … par an) </t>
  </si>
  <si>
    <t xml:space="preserve">Marge de manoeuvre </t>
  </si>
  <si>
    <r>
      <t xml:space="preserve">en pour cent de l'engagement / </t>
    </r>
    <r>
      <rPr>
        <b/>
        <sz val="10"/>
        <rFont val="Arial"/>
        <family val="2"/>
      </rPr>
      <t>en pour cent d'un poste à plein temps:</t>
    </r>
  </si>
  <si>
    <t>2.4. Triage, travail en réseau, rapport</t>
  </si>
  <si>
    <t xml:space="preserve">Triage, collaboration interdisciplinaire, travail en réseau interne (EMS) et externe (paroisses réformées et catholique, associations), rapports  </t>
  </si>
  <si>
    <r>
      <t xml:space="preserve">en pour cent de l'engagement / </t>
    </r>
    <r>
      <rPr>
        <b/>
        <i/>
        <sz val="10"/>
        <rFont val="Arial"/>
        <family val="2"/>
      </rPr>
      <t xml:space="preserve">en pour cent d'un poste à plein temps: </t>
    </r>
  </si>
  <si>
    <t>2.5. Travail de formation, supervisions, cours</t>
  </si>
  <si>
    <t>a) Activités de formation, cours pour collaborateurs et collaboratrices de l'EMS/réseau en faveur de l'EMS</t>
  </si>
  <si>
    <t xml:space="preserve">b) Direction de supervisions: nombre par an </t>
  </si>
  <si>
    <r>
      <t xml:space="preserve">en pour cent de l'engagement / </t>
    </r>
    <r>
      <rPr>
        <b/>
        <i/>
        <sz val="10"/>
        <rFont val="Arial"/>
        <family val="2"/>
      </rPr>
      <t>en pour cent d'un poste à plein temps:</t>
    </r>
  </si>
  <si>
    <t>2.4. + 2.5 triage, travail en réseau, rapports, formation
(CP: somme 2.4 + 2.5 min. 1/20 de l'engagement [5%])</t>
  </si>
  <si>
    <t>2.6. Administration, planification</t>
  </si>
  <si>
    <t>a) Administration, recommandation par jour ouvrable: 0.03 (1/4 d'heure) à 0.06 (3/4 d'heure)</t>
  </si>
  <si>
    <t>b) Tâches de planification</t>
  </si>
  <si>
    <t>2.7. Missions particulières</t>
  </si>
  <si>
    <t>a) Travail d'informations (interne et externe)</t>
  </si>
  <si>
    <t>b) Travail en commission (p.ex. Commission éthique), projets</t>
  </si>
  <si>
    <t xml:space="preserve">c) Care Team, militaire, politique (part selon accord) </t>
  </si>
  <si>
    <t>2.8. Formation continue, supervision</t>
  </si>
  <si>
    <t>a) Supervision: nombre de demi-journées par an</t>
  </si>
  <si>
    <t xml:space="preserve">b) Formation continue (nombre de JT, saisir comme s'il s'agissait d'un poste à plein temps) </t>
  </si>
  <si>
    <r>
      <rPr>
        <i/>
        <sz val="10"/>
        <rFont val="Arial"/>
        <family val="2"/>
      </rPr>
      <t xml:space="preserve">en pour cent de l'engagement </t>
    </r>
    <r>
      <rPr>
        <sz val="10"/>
        <rFont val="Arial"/>
        <family val="2"/>
      </rPr>
      <t xml:space="preserve">/ </t>
    </r>
    <r>
      <rPr>
        <b/>
        <sz val="10"/>
        <rFont val="Arial"/>
        <family val="2"/>
      </rPr>
      <t>en pour cent d'un poste à plein temps:</t>
    </r>
  </si>
  <si>
    <t>2.9. Vacances</t>
  </si>
  <si>
    <t>Jours de travail</t>
  </si>
  <si>
    <t>Droit aux vacances selon l'âge pour 100%</t>
  </si>
  <si>
    <t>Jours par an selon l'âge et l'engagement:</t>
  </si>
  <si>
    <t>Spécificités du DESPO pour l’aumônerie en EMS (fichier Excel sur https://www.heimseelsorgebern.ch/fr/aktuell)</t>
  </si>
  <si>
    <t>Remplissez intégralement les champs surlignés en gris de la partie contractuelle du DESPO. Introduisez sur les deux pages auxiliaires de l'outil Excel les valeurs correspondantes dans toutes les cellules surlignées en bleu. Les facteurs (partie sombre) peuvent être adaptés, afin de correspondre à votre situation. Un résumé est automatiquement reporté sur la première page de la partie contractuelle.</t>
  </si>
  <si>
    <t>Il existe trois consignes de planification pour le DESPO de l'aumônerie en EMS: la part d'accompagnement spirituel ou de soins spirituels destinée aux résidentes et résidents, aux proches ainsi qu'aux collaborateurs et collaboratrices de l'institution doit correspondre au moins à 2/5 (40%) de l'engagement, les célébrations / moments de prière / rituels ne devraient pas dépasser 1/4 (25%) de l'engagement, le travail consacré aux différents blocs triage/ travail en réseau / rapport ainsi que travail de formation / supervisions / cours doit remplir au moins 1/20 (5%) de l'engagement.</t>
  </si>
  <si>
    <t>Les actes ecclésiastiques (à savoir les services funèbres confessionnels classiques) ne font pas parties des tâches de l'aumônerie en EMS. Il en va autrement pour les rituels d'adieu lors d'un décès en EMS (pour les résidentes et résidents, membres du personnel et proches). Ceux-ci font parties du cahier des charges.</t>
  </si>
  <si>
    <t>Églises réformées Berne-Jura-Soleure | Pôle Ressources | Équipe Développement du personnel et gestion des conflits | Altenbergstrasse 66 | Case postale | 3000 Berne 22 Téléphone +41 +31 340 25 24 | pep@refbejuso.ch | www.refbejuso.ch</t>
  </si>
  <si>
    <t>Églises réformées Berne-Jura-Soleure | Pôle Monde | Diaconie  | Chargé-e de l'aumônerie en EMS | Altenbergstrasse 66 | Case postale | 3000 Berne 22 Téléphone +41 +31 340 25 68 | sozdiakonie@refbejuso.ch | www.refbejuso.ch</t>
  </si>
  <si>
    <t>Attention : le DESPO n'est pas enregistré sur le site web ; veuillez donc télécharger la version actuelle et l'enregistrer localement.</t>
  </si>
  <si>
    <r>
      <t xml:space="preserve">Le DESPO est établi d'un </t>
    </r>
    <r>
      <rPr>
        <i/>
        <sz val="11"/>
        <rFont val="Aptos"/>
        <family val="2"/>
      </rPr>
      <t>commun accord</t>
    </r>
    <r>
      <rPr>
        <sz val="11"/>
        <rFont val="Aptos"/>
        <family val="2"/>
      </rPr>
      <t xml:space="preserve"> entre le ou la titulaire du poste, la paroisse et l'institution (cf. </t>
    </r>
    <r>
      <rPr>
        <i/>
        <sz val="11"/>
        <rFont val="Aptos"/>
        <family val="2"/>
      </rPr>
      <t>procédure de pourvoi de postes</t>
    </r>
    <r>
      <rPr>
        <sz val="11"/>
        <rFont val="Aptos"/>
        <family val="2"/>
      </rPr>
      <t xml:space="preserve"> sous https://www.heimseelsorgebern.ch/fr/aktuell sous « Actualités »). Vous pouvez ainsi exploiter de manière ciblée la marge de manœuvre dont vous disposez par rapport aux consignes de planification pour tenir compte des priorités spécifiques à l'EMS. </t>
    </r>
    <r>
      <rPr>
        <i/>
        <sz val="11"/>
        <rFont val="Aptos"/>
        <family val="2"/>
      </rPr>
      <t>Avant de signer</t>
    </r>
    <r>
      <rPr>
        <sz val="11"/>
        <rFont val="Aptos"/>
        <family val="2"/>
      </rPr>
      <t xml:space="preserve">, veuillez envoyer le </t>
    </r>
    <r>
      <rPr>
        <i/>
        <sz val="11"/>
        <rFont val="Aptos"/>
        <family val="2"/>
      </rPr>
      <t>brouillon à la chargée ou au chargé de l'aumônerie en EMS</t>
    </r>
    <r>
      <rPr>
        <sz val="11"/>
        <rFont val="Aptos"/>
        <family val="2"/>
      </rPr>
      <t>.</t>
    </r>
  </si>
  <si>
    <r>
      <t xml:space="preserve">Après approbation, vous pouvez imprimer le DESPO </t>
    </r>
    <r>
      <rPr>
        <i/>
        <sz val="11"/>
        <rFont val="Aptos"/>
        <family val="2"/>
      </rPr>
      <t>en quatre exemplaires et l'envoyer muni des signatures originales</t>
    </r>
    <r>
      <rPr>
        <sz val="11"/>
        <rFont val="Aptos"/>
        <family val="2"/>
      </rPr>
      <t xml:space="preserve"> (un exemplaire pour la paroisse, un pour la ou le titulaire du poste, un pour l’institution et un pour les Églises réformées Berne-Jura-Soleure) à l'adresse suivante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</si>
</sst>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font>
      <sz val="10"/>
      <name val="Verdana"/>
    </font>
    <font>
      <b/>
      <sz val="10"/>
      <name val="Verdana"/>
      <family val="2"/>
    </font>
    <font>
      <sz val="8"/>
      <name val="Verdana"/>
      <family val="2"/>
    </font>
    <font>
      <sz val="10"/>
      <name val="Arial"/>
      <family val="2"/>
    </font>
    <font>
      <u/>
      <sz val="10"/>
      <color indexed="12"/>
      <name val="Verdana"/>
      <family val="2"/>
    </font>
    <font>
      <b/>
      <sz val="10"/>
      <name val="Arial"/>
      <family val="2"/>
    </font>
    <font>
      <b/>
      <vertAlign val="superscript"/>
      <sz val="10"/>
      <name val="Arial"/>
      <family val="2"/>
    </font>
    <font>
      <i/>
      <sz val="10"/>
      <name val="Arial"/>
      <family val="2"/>
    </font>
    <font>
      <sz val="10"/>
      <color indexed="22"/>
      <name val="Verdana"/>
      <family val="2"/>
    </font>
    <font>
      <sz val="10"/>
      <color indexed="22"/>
      <name val="Arial"/>
      <family val="2"/>
    </font>
    <font>
      <sz val="10"/>
      <name val="Verdana"/>
      <family val="2"/>
    </font>
    <font>
      <u/>
      <sz val="10"/>
      <color theme="11"/>
      <name val="Verdana"/>
      <family val="2"/>
    </font>
    <font>
      <sz val="10"/>
      <color theme="9" tint="-0.499984740745262"/>
      <name val="Arial"/>
      <family val="2"/>
    </font>
    <font>
      <strike/>
      <sz val="10"/>
      <name val="Cambria"/>
      <family val="1"/>
    </font>
    <font>
      <u/>
      <sz val="10"/>
      <name val="Arial"/>
      <family val="2"/>
    </font>
    <font>
      <sz val="10"/>
      <color indexed="23"/>
      <name val="Arial Bold"/>
    </font>
    <font>
      <sz val="8"/>
      <name val="Arial"/>
      <family val="2"/>
    </font>
    <font>
      <b/>
      <vertAlign val="superscript"/>
      <sz val="8"/>
      <name val="Arial"/>
      <family val="2"/>
    </font>
    <font>
      <sz val="11"/>
      <name val="Arial"/>
      <family val="2"/>
    </font>
    <font>
      <sz val="10"/>
      <color theme="5" tint="-0.249977111117893"/>
      <name val="Arial"/>
      <family val="2"/>
    </font>
    <font>
      <b/>
      <sz val="20"/>
      <name val="Arial"/>
      <family val="2"/>
    </font>
    <font>
      <sz val="6"/>
      <name val="Verdana"/>
      <family val="2"/>
    </font>
    <font>
      <b/>
      <sz val="20"/>
      <color theme="4" tint="-0.249977111117893"/>
      <name val="Arial"/>
      <family val="2"/>
    </font>
    <font>
      <b/>
      <i/>
      <sz val="13"/>
      <color theme="4" tint="-0.499984740745262"/>
      <name val="Arial"/>
      <family val="2"/>
    </font>
    <font>
      <b/>
      <sz val="16"/>
      <color theme="4" tint="-0.249977111117893"/>
      <name val="Arial Bold"/>
    </font>
    <font>
      <b/>
      <sz val="13"/>
      <color theme="4" tint="-0.249977111117893"/>
      <name val="Arial Bold"/>
    </font>
    <font>
      <b/>
      <sz val="12"/>
      <name val="Aptos"/>
      <family val="2"/>
    </font>
    <font>
      <sz val="11"/>
      <name val="Aptos"/>
      <family val="2"/>
    </font>
    <font>
      <u/>
      <sz val="11"/>
      <color indexed="12"/>
      <name val="Aptos"/>
      <family val="2"/>
    </font>
    <font>
      <i/>
      <sz val="11"/>
      <name val="Aptos"/>
      <family val="2"/>
    </font>
    <font>
      <vertAlign val="superscript"/>
      <sz val="8"/>
      <name val="Arial"/>
      <family val="2"/>
    </font>
    <font>
      <b/>
      <i/>
      <sz val="10"/>
      <name val="Arial"/>
      <family val="2"/>
    </font>
  </fonts>
  <fills count="10">
    <fill>
      <patternFill patternType="none"/>
    </fill>
    <fill>
      <patternFill patternType="gray125"/>
    </fill>
    <fill>
      <patternFill patternType="solid">
        <fgColor indexed="2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4" tint="0.59996337778862885"/>
        <bgColor indexed="64"/>
      </patternFill>
    </fill>
    <fill>
      <patternFill patternType="solid">
        <fgColor theme="0" tint="-4.9989318521683403E-2"/>
        <bgColor indexed="64"/>
      </patternFill>
    </fill>
    <fill>
      <patternFill patternType="solid">
        <fgColor theme="0"/>
        <bgColor indexed="64"/>
      </patternFill>
    </fill>
  </fills>
  <borders count="38">
    <border>
      <left/>
      <right/>
      <top/>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top style="thin">
        <color auto="1"/>
      </top>
      <bottom/>
      <diagonal/>
    </border>
    <border>
      <left/>
      <right style="thin">
        <color auto="1"/>
      </right>
      <top/>
      <bottom/>
      <diagonal/>
    </border>
    <border>
      <left style="thin">
        <color auto="1"/>
      </left>
      <right style="thin">
        <color auto="1"/>
      </right>
      <top style="thin">
        <color auto="1"/>
      </top>
      <bottom style="double">
        <color auto="1"/>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medium">
        <color auto="1"/>
      </bottom>
      <diagonal/>
    </border>
    <border>
      <left/>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medium">
        <color auto="1"/>
      </bottom>
      <diagonal/>
    </border>
    <border>
      <left/>
      <right/>
      <top style="medium">
        <color auto="1"/>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medium">
        <color auto="1"/>
      </bottom>
      <diagonal/>
    </border>
    <border>
      <left/>
      <right style="medium">
        <color theme="7" tint="-0.249977111117893"/>
      </right>
      <top style="medium">
        <color theme="7" tint="-0.249977111117893"/>
      </top>
      <bottom style="medium">
        <color theme="7" tint="-0.249977111117893"/>
      </bottom>
      <diagonal/>
    </border>
    <border>
      <left style="thin">
        <color auto="1"/>
      </left>
      <right style="thin">
        <color auto="1"/>
      </right>
      <top/>
      <bottom style="thin">
        <color auto="1"/>
      </bottom>
      <diagonal/>
    </border>
    <border>
      <left style="medium">
        <color auto="1"/>
      </left>
      <right/>
      <top style="medium">
        <color auto="1"/>
      </top>
      <bottom/>
      <diagonal/>
    </border>
  </borders>
  <cellStyleXfs count="51">
    <xf numFmtId="0" fontId="0" fillId="0" borderId="0"/>
    <xf numFmtId="0" fontId="4" fillId="0" borderId="0" applyNumberFormat="0" applyFill="0" applyBorder="0" applyAlignment="0" applyProtection="0">
      <alignment vertical="top"/>
      <protection locked="0"/>
    </xf>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cellStyleXfs>
  <cellXfs count="201">
    <xf numFmtId="0" fontId="0" fillId="0" borderId="0" xfId="0"/>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1" xfId="0" applyFont="1" applyBorder="1" applyAlignment="1">
      <alignment vertical="center"/>
    </xf>
    <xf numFmtId="0" fontId="3" fillId="0" borderId="14" xfId="0" applyFont="1" applyBorder="1" applyAlignment="1">
      <alignment horizontal="center" vertical="center" wrapText="1"/>
    </xf>
    <xf numFmtId="0" fontId="3" fillId="0" borderId="15" xfId="0" applyFont="1" applyBorder="1" applyAlignment="1">
      <alignment vertical="center"/>
    </xf>
    <xf numFmtId="0" fontId="6" fillId="0" borderId="0" xfId="0" applyFont="1" applyAlignment="1">
      <alignment vertical="center" wrapText="1"/>
    </xf>
    <xf numFmtId="0" fontId="3" fillId="0" borderId="0" xfId="0" applyFont="1" applyAlignment="1">
      <alignment vertical="center" wrapText="1"/>
    </xf>
    <xf numFmtId="0" fontId="5" fillId="0" borderId="0" xfId="0" applyFont="1" applyAlignment="1" applyProtection="1">
      <alignment horizontal="center" vertical="center" wrapText="1"/>
      <protection locked="0"/>
    </xf>
    <xf numFmtId="0" fontId="8" fillId="2" borderId="0" xfId="0" applyFont="1" applyFill="1" applyAlignment="1">
      <alignment horizontal="center" vertical="center"/>
    </xf>
    <xf numFmtId="0" fontId="5" fillId="0" borderId="4" xfId="0" applyFont="1" applyBorder="1" applyAlignment="1">
      <alignment horizontal="center" vertical="center" wrapText="1"/>
    </xf>
    <xf numFmtId="0" fontId="9" fillId="2" borderId="0" xfId="0" applyFont="1" applyFill="1" applyAlignment="1">
      <alignment horizontal="center" vertic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0" xfId="0" applyFont="1"/>
    <xf numFmtId="0" fontId="3" fillId="0" borderId="6" xfId="0" applyFont="1" applyBorder="1" applyAlignment="1">
      <alignment horizontal="center" vertical="center"/>
    </xf>
    <xf numFmtId="0" fontId="6" fillId="0" borderId="0" xfId="0" applyFont="1" applyAlignment="1">
      <alignment vertical="center"/>
    </xf>
    <xf numFmtId="0" fontId="3" fillId="0" borderId="0" xfId="0" applyFont="1" applyAlignment="1">
      <alignment vertical="center"/>
    </xf>
    <xf numFmtId="0" fontId="3" fillId="0" borderId="15" xfId="0" applyFont="1" applyBorder="1" applyAlignment="1">
      <alignment horizontal="center" vertical="center"/>
    </xf>
    <xf numFmtId="0" fontId="6"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xf>
    <xf numFmtId="0" fontId="5" fillId="0" borderId="8" xfId="0" applyFont="1" applyBorder="1" applyAlignment="1">
      <alignment horizontal="left" vertical="center"/>
    </xf>
    <xf numFmtId="0" fontId="5" fillId="0" borderId="0" xfId="0" applyFont="1" applyAlignment="1">
      <alignment horizontal="left" vertical="center"/>
    </xf>
    <xf numFmtId="164" fontId="3" fillId="0" borderId="3" xfId="0" applyNumberFormat="1" applyFont="1" applyBorder="1" applyAlignment="1">
      <alignment horizontal="center" vertical="center"/>
    </xf>
    <xf numFmtId="0" fontId="3" fillId="0" borderId="19" xfId="0" applyFont="1" applyBorder="1" applyAlignment="1">
      <alignment horizontal="center" vertical="center" wrapText="1"/>
    </xf>
    <xf numFmtId="9" fontId="5" fillId="0" borderId="3" xfId="0" applyNumberFormat="1" applyFont="1" applyBorder="1" applyAlignment="1">
      <alignment horizontal="center" vertical="center" wrapText="1"/>
    </xf>
    <xf numFmtId="0" fontId="3" fillId="0" borderId="7" xfId="0" applyFont="1" applyBorder="1" applyAlignment="1">
      <alignment horizontal="center" vertical="center"/>
    </xf>
    <xf numFmtId="0" fontId="3" fillId="0" borderId="19" xfId="0" applyFont="1" applyBorder="1" applyAlignment="1">
      <alignment horizontal="left" vertical="center"/>
    </xf>
    <xf numFmtId="0" fontId="3" fillId="0" borderId="1" xfId="0" applyFont="1" applyBorder="1" applyAlignment="1">
      <alignment horizontal="lef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20" xfId="0" applyFont="1" applyBorder="1" applyAlignment="1">
      <alignment vertical="center" wrapText="1"/>
    </xf>
    <xf numFmtId="0" fontId="3" fillId="0" borderId="20" xfId="0" applyFont="1" applyBorder="1" applyAlignment="1">
      <alignment horizontal="left" vertical="center"/>
    </xf>
    <xf numFmtId="0" fontId="3" fillId="0" borderId="10" xfId="0" applyFont="1" applyBorder="1" applyAlignment="1">
      <alignment horizontal="left" vertical="center"/>
    </xf>
    <xf numFmtId="164" fontId="3" fillId="0" borderId="35" xfId="0" applyNumberFormat="1" applyFont="1" applyBorder="1" applyAlignment="1">
      <alignment horizontal="center" vertical="center"/>
    </xf>
    <xf numFmtId="0" fontId="3" fillId="0" borderId="1" xfId="0" applyFont="1" applyBorder="1" applyAlignment="1">
      <alignment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164" fontId="3" fillId="0" borderId="4" xfId="0" applyNumberFormat="1" applyFont="1" applyBorder="1" applyAlignment="1">
      <alignment horizontal="center" vertical="center"/>
    </xf>
    <xf numFmtId="164" fontId="3" fillId="0" borderId="1" xfId="0" applyNumberFormat="1" applyFont="1" applyBorder="1" applyAlignment="1">
      <alignment horizontal="center" vertical="center" wrapText="1"/>
    </xf>
    <xf numFmtId="0" fontId="3" fillId="0" borderId="11"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xf>
    <xf numFmtId="0" fontId="3" fillId="0" borderId="20" xfId="0" applyFont="1" applyBorder="1" applyAlignment="1" applyProtection="1">
      <alignment vertical="center"/>
      <protection locked="0"/>
    </xf>
    <xf numFmtId="0" fontId="3" fillId="0" borderId="18" xfId="0" applyFont="1" applyBorder="1" applyAlignment="1" applyProtection="1">
      <alignment vertical="center"/>
      <protection locked="0"/>
    </xf>
    <xf numFmtId="165" fontId="7" fillId="0" borderId="31" xfId="0" applyNumberFormat="1" applyFont="1" applyBorder="1" applyAlignment="1">
      <alignment vertical="center"/>
    </xf>
    <xf numFmtId="1" fontId="12" fillId="0" borderId="1" xfId="0" applyNumberFormat="1" applyFont="1" applyBorder="1" applyAlignment="1">
      <alignment horizontal="left" vertical="center"/>
    </xf>
    <xf numFmtId="165" fontId="7" fillId="0" borderId="0" xfId="0" applyNumberFormat="1" applyFont="1" applyAlignment="1">
      <alignment vertical="center"/>
    </xf>
    <xf numFmtId="0" fontId="3" fillId="0" borderId="12" xfId="0" applyFont="1" applyBorder="1" applyAlignment="1">
      <alignment horizontal="center" vertical="center" wrapText="1"/>
    </xf>
    <xf numFmtId="0" fontId="13" fillId="0" borderId="0" xfId="0" applyFont="1"/>
    <xf numFmtId="0" fontId="3" fillId="0" borderId="0" xfId="0" applyFont="1" applyAlignment="1">
      <alignment horizontal="right"/>
    </xf>
    <xf numFmtId="0" fontId="10" fillId="0" borderId="0" xfId="0" applyFont="1"/>
    <xf numFmtId="0" fontId="15" fillId="0" borderId="0" xfId="0" applyFont="1"/>
    <xf numFmtId="0" fontId="3" fillId="0" borderId="0" xfId="1" applyFont="1" applyBorder="1" applyAlignment="1" applyProtection="1">
      <alignment horizontal="left" vertical="center"/>
    </xf>
    <xf numFmtId="0" fontId="5" fillId="0" borderId="19" xfId="0" applyFont="1" applyBorder="1" applyAlignment="1">
      <alignment horizontal="left" vertical="center"/>
    </xf>
    <xf numFmtId="0" fontId="5" fillId="0" borderId="30" xfId="0" applyFont="1" applyBorder="1" applyAlignment="1">
      <alignment horizontal="left" vertical="center"/>
    </xf>
    <xf numFmtId="0" fontId="5" fillId="0" borderId="32" xfId="0" applyFont="1" applyBorder="1" applyAlignment="1">
      <alignment horizontal="left" vertical="center"/>
    </xf>
    <xf numFmtId="0" fontId="3" fillId="0" borderId="25" xfId="0" applyFont="1" applyBorder="1" applyAlignment="1">
      <alignment horizontal="left" vertical="center"/>
    </xf>
    <xf numFmtId="0" fontId="5" fillId="0" borderId="21" xfId="0" applyFont="1" applyBorder="1" applyAlignment="1">
      <alignment horizontal="left" vertical="center"/>
    </xf>
    <xf numFmtId="0" fontId="5" fillId="0" borderId="0" xfId="0" applyFont="1" applyAlignment="1">
      <alignment vertical="center"/>
    </xf>
    <xf numFmtId="0" fontId="3" fillId="0" borderId="0" xfId="0" applyFont="1" applyAlignment="1">
      <alignment horizontal="left" vertical="center" indent="1"/>
    </xf>
    <xf numFmtId="0" fontId="3" fillId="0" borderId="12" xfId="0" applyFont="1" applyBorder="1"/>
    <xf numFmtId="0" fontId="5" fillId="0" borderId="12" xfId="0" applyFont="1" applyBorder="1" applyAlignment="1">
      <alignment horizontal="left" vertical="center"/>
    </xf>
    <xf numFmtId="0" fontId="5" fillId="0" borderId="16" xfId="0" applyFont="1" applyBorder="1" applyAlignment="1">
      <alignment vertical="center"/>
    </xf>
    <xf numFmtId="0" fontId="5" fillId="0" borderId="30" xfId="0" applyFont="1" applyBorder="1" applyAlignment="1">
      <alignment vertical="center"/>
    </xf>
    <xf numFmtId="0" fontId="10" fillId="0" borderId="15" xfId="0" applyFont="1" applyBorder="1" applyAlignment="1">
      <alignment vertical="center"/>
    </xf>
    <xf numFmtId="0" fontId="5" fillId="0" borderId="12" xfId="0" applyFont="1" applyBorder="1" applyAlignment="1">
      <alignment vertical="center"/>
    </xf>
    <xf numFmtId="0" fontId="10" fillId="0" borderId="15" xfId="0" applyFont="1" applyBorder="1"/>
    <xf numFmtId="0" fontId="10" fillId="0" borderId="0" xfId="0" applyFont="1" applyAlignment="1">
      <alignment vertical="center"/>
    </xf>
    <xf numFmtId="0" fontId="7" fillId="0" borderId="3" xfId="0" applyFont="1" applyBorder="1" applyAlignment="1">
      <alignment horizontal="center"/>
    </xf>
    <xf numFmtId="0" fontId="3" fillId="0" borderId="0" xfId="0" applyFont="1" applyAlignment="1">
      <alignment horizontal="left"/>
    </xf>
    <xf numFmtId="0" fontId="3" fillId="0" borderId="0" xfId="0" applyFont="1" applyProtection="1">
      <protection locked="0"/>
    </xf>
    <xf numFmtId="0" fontId="10" fillId="0" borderId="0" xfId="0" applyFont="1" applyAlignment="1">
      <alignment horizontal="center"/>
    </xf>
    <xf numFmtId="0" fontId="3" fillId="0" borderId="10" xfId="0" applyFont="1" applyBorder="1" applyAlignment="1">
      <alignment horizontal="center" vertical="center" wrapText="1"/>
    </xf>
    <xf numFmtId="0" fontId="3" fillId="0" borderId="18" xfId="0" applyFont="1" applyBorder="1" applyAlignment="1">
      <alignment horizontal="center" vertical="center" wrapText="1"/>
    </xf>
    <xf numFmtId="0" fontId="5" fillId="0" borderId="1" xfId="0" applyFont="1" applyBorder="1" applyAlignment="1">
      <alignment horizontal="left" vertical="center"/>
    </xf>
    <xf numFmtId="164" fontId="5" fillId="0" borderId="3" xfId="0" applyNumberFormat="1" applyFont="1" applyBorder="1" applyAlignment="1">
      <alignment horizontal="center" vertical="center" wrapText="1"/>
    </xf>
    <xf numFmtId="0" fontId="5" fillId="0" borderId="31" xfId="0" applyFont="1" applyBorder="1" applyAlignment="1">
      <alignment horizontal="left" vertical="center"/>
    </xf>
    <xf numFmtId="164" fontId="5" fillId="0" borderId="31" xfId="0" applyNumberFormat="1" applyFont="1" applyBorder="1" applyAlignment="1">
      <alignment horizontal="center" vertical="center" wrapText="1"/>
    </xf>
    <xf numFmtId="165" fontId="5" fillId="0" borderId="33" xfId="0" applyNumberFormat="1" applyFont="1" applyBorder="1" applyAlignment="1">
      <alignment horizontal="center" vertical="center"/>
    </xf>
    <xf numFmtId="164" fontId="5" fillId="0" borderId="27" xfId="0" applyNumberFormat="1" applyFont="1" applyBorder="1" applyAlignment="1">
      <alignment horizontal="center" vertical="center" wrapText="1"/>
    </xf>
    <xf numFmtId="0" fontId="3" fillId="0" borderId="26" xfId="0" applyFont="1" applyBorder="1" applyAlignment="1">
      <alignment horizontal="left" vertical="center"/>
    </xf>
    <xf numFmtId="164" fontId="3" fillId="0" borderId="23" xfId="0" applyNumberFormat="1" applyFont="1" applyBorder="1" applyAlignment="1">
      <alignment horizontal="center" vertical="center"/>
    </xf>
    <xf numFmtId="0" fontId="5" fillId="0" borderId="24" xfId="0" applyFont="1" applyBorder="1" applyAlignment="1">
      <alignment horizontal="left" vertical="center"/>
    </xf>
    <xf numFmtId="0" fontId="5" fillId="0" borderId="21" xfId="0" applyFont="1" applyBorder="1" applyAlignment="1">
      <alignment horizontal="center" vertical="center" wrapText="1"/>
    </xf>
    <xf numFmtId="0" fontId="5" fillId="0" borderId="17" xfId="0" applyFont="1" applyBorder="1" applyAlignment="1">
      <alignment vertical="center"/>
    </xf>
    <xf numFmtId="0" fontId="5" fillId="0" borderId="17" xfId="0" applyFont="1" applyBorder="1" applyAlignment="1">
      <alignment horizontal="center" vertical="center" wrapText="1"/>
    </xf>
    <xf numFmtId="0" fontId="5" fillId="0" borderId="17" xfId="0" applyFont="1" applyBorder="1" applyAlignment="1">
      <alignment vertical="center" wrapText="1"/>
    </xf>
    <xf numFmtId="164" fontId="3" fillId="0" borderId="28" xfId="0" applyNumberFormat="1" applyFont="1" applyBorder="1" applyAlignment="1">
      <alignment horizontal="center" vertical="center" wrapText="1"/>
    </xf>
    <xf numFmtId="0" fontId="5" fillId="0" borderId="31" xfId="0" applyFont="1" applyBorder="1" applyAlignment="1">
      <alignment horizontal="center" vertical="center" wrapText="1"/>
    </xf>
    <xf numFmtId="0" fontId="5" fillId="0" borderId="7" xfId="0" applyFont="1" applyBorder="1" applyAlignment="1">
      <alignment horizontal="center" vertical="center" wrapText="1"/>
    </xf>
    <xf numFmtId="165" fontId="5" fillId="0" borderId="29" xfId="0" applyNumberFormat="1" applyFont="1" applyBorder="1" applyAlignment="1">
      <alignment horizontal="center" vertical="center" wrapText="1"/>
    </xf>
    <xf numFmtId="0" fontId="5" fillId="0" borderId="20" xfId="0" applyFont="1" applyBorder="1" applyAlignment="1">
      <alignment horizontal="center" vertical="center" wrapText="1"/>
    </xf>
    <xf numFmtId="0" fontId="5" fillId="0" borderId="0" xfId="0" applyFont="1" applyAlignment="1">
      <alignment horizontal="center" vertical="center" wrapText="1"/>
    </xf>
    <xf numFmtId="165" fontId="5" fillId="0" borderId="0" xfId="0" applyNumberFormat="1" applyFont="1" applyAlignment="1">
      <alignment horizontal="center" vertical="center" wrapText="1"/>
    </xf>
    <xf numFmtId="0" fontId="10" fillId="0" borderId="15" xfId="0" applyFont="1" applyBorder="1" applyAlignment="1">
      <alignment horizontal="center" vertical="center"/>
    </xf>
    <xf numFmtId="0" fontId="5" fillId="0" borderId="13" xfId="0" applyFont="1" applyBorder="1" applyAlignment="1">
      <alignment vertical="center"/>
    </xf>
    <xf numFmtId="0" fontId="10" fillId="0" borderId="15" xfId="0" applyFont="1" applyBorder="1" applyAlignment="1">
      <alignment horizontal="center"/>
    </xf>
    <xf numFmtId="0" fontId="5" fillId="0" borderId="0" xfId="0" applyFont="1"/>
    <xf numFmtId="0" fontId="1" fillId="0" borderId="0" xfId="0" applyFont="1"/>
    <xf numFmtId="0" fontId="18" fillId="0" borderId="0" xfId="0" applyFont="1"/>
    <xf numFmtId="0" fontId="18" fillId="0" borderId="0" xfId="0" applyFont="1" applyAlignment="1">
      <alignment horizontal="center"/>
    </xf>
    <xf numFmtId="9" fontId="5" fillId="0" borderId="0" xfId="0" applyNumberFormat="1" applyFont="1" applyAlignment="1">
      <alignment horizontal="center" vertical="center"/>
    </xf>
    <xf numFmtId="0" fontId="3" fillId="0" borderId="19" xfId="0" applyFont="1" applyBorder="1" applyAlignment="1">
      <alignment horizontal="left" vertical="center" wrapText="1"/>
    </xf>
    <xf numFmtId="0" fontId="5" fillId="0" borderId="12" xfId="0" applyFont="1" applyBorder="1" applyAlignment="1">
      <alignment vertical="center" wrapText="1"/>
    </xf>
    <xf numFmtId="0" fontId="16"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3" fillId="0" borderId="0" xfId="0" applyFont="1" applyAlignment="1">
      <alignment horizontal="right" vertical="top"/>
    </xf>
    <xf numFmtId="0" fontId="14" fillId="0" borderId="0" xfId="0" applyFont="1" applyAlignment="1">
      <alignment horizontal="right" vertical="top"/>
    </xf>
    <xf numFmtId="0" fontId="10" fillId="0" borderId="0" xfId="0" applyFont="1" applyAlignment="1">
      <alignment horizontal="right" vertical="top"/>
    </xf>
    <xf numFmtId="0" fontId="18" fillId="0" borderId="0" xfId="0" applyFont="1" applyAlignment="1">
      <alignment horizontal="right" vertical="top"/>
    </xf>
    <xf numFmtId="0" fontId="3" fillId="0" borderId="0" xfId="0" applyFont="1" applyAlignment="1" applyProtection="1">
      <alignment horizontal="center"/>
      <protection locked="0"/>
    </xf>
    <xf numFmtId="0" fontId="3" fillId="0" borderId="0" xfId="0" applyFont="1" applyAlignment="1">
      <alignment horizontal="right" vertical="top" wrapText="1"/>
    </xf>
    <xf numFmtId="0" fontId="3" fillId="0" borderId="0" xfId="0" applyFont="1" applyAlignment="1">
      <alignment horizontal="left" vertical="top"/>
    </xf>
    <xf numFmtId="0" fontId="3" fillId="0" borderId="0" xfId="0" applyFont="1" applyAlignment="1" applyProtection="1">
      <alignment horizontal="left" vertical="top"/>
      <protection locked="0"/>
    </xf>
    <xf numFmtId="165" fontId="3" fillId="0" borderId="19" xfId="0" applyNumberFormat="1" applyFont="1" applyBorder="1" applyAlignment="1">
      <alignment horizontal="center" vertical="center" wrapText="1"/>
    </xf>
    <xf numFmtId="165" fontId="3" fillId="0" borderId="14" xfId="0" applyNumberFormat="1" applyFont="1" applyBorder="1" applyAlignment="1">
      <alignment horizontal="center" vertical="center" wrapText="1"/>
    </xf>
    <xf numFmtId="165" fontId="3" fillId="0" borderId="32" xfId="0" applyNumberFormat="1" applyFont="1" applyBorder="1" applyAlignment="1">
      <alignment horizontal="center" vertical="center" wrapText="1"/>
    </xf>
    <xf numFmtId="165" fontId="3" fillId="0" borderId="34" xfId="0" applyNumberFormat="1" applyFont="1" applyBorder="1" applyAlignment="1">
      <alignment horizontal="center" vertical="center"/>
    </xf>
    <xf numFmtId="165" fontId="3" fillId="0" borderId="21" xfId="0" applyNumberFormat="1" applyFont="1" applyBorder="1" applyAlignment="1">
      <alignment horizontal="center" vertical="center" wrapText="1"/>
    </xf>
    <xf numFmtId="165" fontId="3" fillId="0" borderId="3" xfId="0" applyNumberFormat="1" applyFont="1" applyBorder="1" applyAlignment="1">
      <alignment horizontal="center" vertical="center" wrapText="1"/>
    </xf>
    <xf numFmtId="10" fontId="3" fillId="0" borderId="0" xfId="0" applyNumberFormat="1" applyFont="1" applyAlignment="1">
      <alignment horizontal="center"/>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10" fillId="0" borderId="0" xfId="0" applyFont="1" applyAlignment="1">
      <alignment horizontal="center" vertical="center"/>
    </xf>
    <xf numFmtId="0" fontId="5" fillId="0" borderId="37" xfId="0" applyFont="1" applyBorder="1" applyAlignment="1">
      <alignment vertical="center"/>
    </xf>
    <xf numFmtId="0" fontId="7" fillId="3" borderId="0" xfId="0" applyFont="1" applyFill="1" applyAlignment="1">
      <alignment horizontal="left" vertical="center" wrapText="1"/>
    </xf>
    <xf numFmtId="165" fontId="7" fillId="3" borderId="0" xfId="0" applyNumberFormat="1" applyFont="1" applyFill="1" applyAlignment="1">
      <alignment vertical="center"/>
    </xf>
    <xf numFmtId="0" fontId="3" fillId="3" borderId="3" xfId="0" applyFont="1" applyFill="1" applyBorder="1" applyAlignment="1">
      <alignment horizontal="center" vertical="center" wrapText="1"/>
    </xf>
    <xf numFmtId="0" fontId="3" fillId="3" borderId="3" xfId="0" applyFont="1" applyFill="1" applyBorder="1" applyAlignment="1">
      <alignment horizontal="center"/>
    </xf>
    <xf numFmtId="0" fontId="3" fillId="3" borderId="4" xfId="0" applyFont="1" applyFill="1" applyBorder="1" applyAlignment="1">
      <alignment horizontal="center"/>
    </xf>
    <xf numFmtId="165" fontId="3" fillId="3" borderId="36" xfId="0" applyNumberFormat="1" applyFont="1" applyFill="1" applyBorder="1" applyAlignment="1">
      <alignment horizontal="center" vertical="center"/>
    </xf>
    <xf numFmtId="0" fontId="3" fillId="3" borderId="36" xfId="0" applyFont="1" applyFill="1" applyBorder="1" applyAlignment="1">
      <alignment horizontal="center"/>
    </xf>
    <xf numFmtId="0" fontId="5" fillId="4" borderId="21" xfId="0" applyFont="1" applyFill="1" applyBorder="1" applyAlignment="1">
      <alignment horizontal="left" vertical="center"/>
    </xf>
    <xf numFmtId="0" fontId="5" fillId="4" borderId="22" xfId="0" applyFont="1" applyFill="1" applyBorder="1" applyAlignment="1">
      <alignment horizontal="left" vertical="center"/>
    </xf>
    <xf numFmtId="164" fontId="5" fillId="4" borderId="2" xfId="0" applyNumberFormat="1" applyFont="1" applyFill="1" applyBorder="1" applyAlignment="1">
      <alignment horizontal="center" vertical="center" wrapText="1"/>
    </xf>
    <xf numFmtId="165" fontId="3" fillId="4" borderId="2" xfId="0" applyNumberFormat="1" applyFont="1" applyFill="1" applyBorder="1" applyAlignment="1">
      <alignment horizontal="center" vertical="center"/>
    </xf>
    <xf numFmtId="0" fontId="5" fillId="4" borderId="0" xfId="1" applyFont="1" applyFill="1" applyBorder="1" applyAlignment="1" applyProtection="1">
      <alignment horizontal="left" vertical="center"/>
    </xf>
    <xf numFmtId="0" fontId="5" fillId="4" borderId="9" xfId="0" applyFont="1" applyFill="1" applyBorder="1" applyAlignment="1">
      <alignment horizontal="center" vertical="center" wrapText="1"/>
    </xf>
    <xf numFmtId="0" fontId="5" fillId="4" borderId="9" xfId="1" applyFont="1" applyFill="1" applyBorder="1" applyAlignment="1" applyProtection="1">
      <alignment horizontal="center" vertical="center" wrapText="1"/>
    </xf>
    <xf numFmtId="0" fontId="3" fillId="5" borderId="4" xfId="0" applyFont="1" applyFill="1" applyBorder="1" applyAlignment="1" applyProtection="1">
      <alignment horizontal="center" vertical="center"/>
      <protection locked="0"/>
    </xf>
    <xf numFmtId="0" fontId="3" fillId="5" borderId="3" xfId="0" applyFont="1" applyFill="1" applyBorder="1" applyAlignment="1" applyProtection="1">
      <alignment horizontal="center" vertical="center"/>
      <protection locked="0"/>
    </xf>
    <xf numFmtId="0" fontId="3" fillId="5" borderId="3" xfId="0" applyFont="1" applyFill="1" applyBorder="1" applyAlignment="1" applyProtection="1">
      <alignment horizontal="center" vertical="center" wrapText="1"/>
      <protection locked="0"/>
    </xf>
    <xf numFmtId="0" fontId="3" fillId="5" borderId="4" xfId="0" applyFont="1" applyFill="1" applyBorder="1" applyAlignment="1" applyProtection="1">
      <alignment horizontal="center" vertical="center" wrapText="1"/>
      <protection locked="0"/>
    </xf>
    <xf numFmtId="0" fontId="3" fillId="5" borderId="20" xfId="0" applyFont="1" applyFill="1" applyBorder="1" applyAlignment="1" applyProtection="1">
      <alignment horizontal="center" vertical="center"/>
      <protection locked="0"/>
    </xf>
    <xf numFmtId="0" fontId="3" fillId="5" borderId="18" xfId="0" applyFont="1" applyFill="1" applyBorder="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3" fillId="5" borderId="10" xfId="0" applyFont="1" applyFill="1" applyBorder="1" applyAlignment="1" applyProtection="1">
      <alignment horizontal="center" vertical="center" wrapText="1"/>
      <protection locked="0"/>
    </xf>
    <xf numFmtId="0" fontId="3" fillId="0" borderId="4" xfId="0" applyFont="1" applyBorder="1" applyAlignment="1">
      <alignment horizontal="center" vertical="center" wrapText="1"/>
    </xf>
    <xf numFmtId="0" fontId="3" fillId="6" borderId="19" xfId="0" applyFont="1" applyFill="1" applyBorder="1" applyAlignment="1" applyProtection="1">
      <alignment vertical="center"/>
      <protection locked="0"/>
    </xf>
    <xf numFmtId="0" fontId="3" fillId="6" borderId="20" xfId="0" applyFont="1" applyFill="1" applyBorder="1" applyAlignment="1" applyProtection="1">
      <alignment vertical="center"/>
      <protection locked="0"/>
    </xf>
    <xf numFmtId="0" fontId="5" fillId="6" borderId="10" xfId="0" applyFont="1" applyFill="1" applyBorder="1" applyAlignment="1">
      <alignment horizontal="left" vertical="center"/>
    </xf>
    <xf numFmtId="165" fontId="5" fillId="6" borderId="5" xfId="0" applyNumberFormat="1" applyFont="1" applyFill="1" applyBorder="1" applyAlignment="1">
      <alignment horizontal="center" vertical="center"/>
    </xf>
    <xf numFmtId="164" fontId="5" fillId="6" borderId="4" xfId="0" applyNumberFormat="1" applyFont="1" applyFill="1" applyBorder="1" applyAlignment="1">
      <alignment horizontal="center" vertical="center"/>
    </xf>
    <xf numFmtId="165" fontId="3" fillId="6" borderId="10" xfId="0" applyNumberFormat="1" applyFont="1" applyFill="1" applyBorder="1" applyAlignment="1">
      <alignment horizontal="center" vertical="center"/>
    </xf>
    <xf numFmtId="0" fontId="20" fillId="0" borderId="0" xfId="0" applyFont="1" applyAlignment="1">
      <alignment horizontal="right" vertical="center"/>
    </xf>
    <xf numFmtId="0" fontId="21" fillId="0" borderId="0" xfId="0" applyFont="1" applyAlignment="1">
      <alignment vertical="center"/>
    </xf>
    <xf numFmtId="0" fontId="21" fillId="0" borderId="0" xfId="0" applyFont="1" applyAlignment="1">
      <alignment vertical="top"/>
    </xf>
    <xf numFmtId="165" fontId="3" fillId="0" borderId="10" xfId="0" applyNumberFormat="1" applyFont="1" applyBorder="1" applyAlignment="1">
      <alignment horizontal="center" vertical="center" wrapText="1"/>
    </xf>
    <xf numFmtId="165" fontId="3" fillId="0" borderId="18" xfId="0" applyNumberFormat="1" applyFont="1" applyBorder="1" applyAlignment="1">
      <alignment horizontal="center" vertical="center" wrapText="1"/>
    </xf>
    <xf numFmtId="165" fontId="3" fillId="0" borderId="12" xfId="0" applyNumberFormat="1" applyFont="1" applyBorder="1" applyAlignment="1">
      <alignment horizontal="center" vertical="center" wrapText="1"/>
    </xf>
    <xf numFmtId="165" fontId="3" fillId="0" borderId="10" xfId="0" applyNumberFormat="1" applyFont="1" applyBorder="1" applyAlignment="1">
      <alignment horizontal="center" vertical="center"/>
    </xf>
    <xf numFmtId="165" fontId="3" fillId="0" borderId="2" xfId="0" applyNumberFormat="1" applyFont="1" applyBorder="1" applyAlignment="1">
      <alignment horizontal="center" vertical="center" wrapText="1"/>
    </xf>
    <xf numFmtId="0" fontId="5" fillId="5" borderId="0" xfId="0" applyFont="1" applyFill="1" applyAlignment="1" applyProtection="1">
      <alignment horizontal="center" vertical="center" wrapText="1"/>
      <protection locked="0"/>
    </xf>
    <xf numFmtId="9" fontId="3" fillId="8" borderId="0" xfId="0" applyNumberFormat="1" applyFont="1" applyFill="1" applyAlignment="1" applyProtection="1">
      <alignment horizontal="center"/>
      <protection locked="0"/>
    </xf>
    <xf numFmtId="0" fontId="3" fillId="8" borderId="0" xfId="0" applyFont="1" applyFill="1" applyAlignment="1" applyProtection="1">
      <alignment horizontal="center"/>
      <protection locked="0"/>
    </xf>
    <xf numFmtId="0" fontId="3" fillId="7" borderId="1" xfId="0" applyFont="1" applyFill="1" applyBorder="1" applyAlignment="1" applyProtection="1">
      <alignment horizontal="center" vertical="center" wrapText="1"/>
      <protection locked="0"/>
    </xf>
    <xf numFmtId="0" fontId="3" fillId="7" borderId="3" xfId="0" applyFont="1" applyFill="1" applyBorder="1" applyAlignment="1" applyProtection="1">
      <alignment horizontal="center" vertical="center" wrapText="1"/>
      <protection locked="0"/>
    </xf>
    <xf numFmtId="0" fontId="22" fillId="0" borderId="0" xfId="0" applyFont="1" applyAlignment="1">
      <alignment horizontal="left" vertical="center"/>
    </xf>
    <xf numFmtId="0" fontId="23" fillId="0" borderId="0" xfId="0" applyFont="1" applyAlignment="1">
      <alignment horizontal="right" vertical="top"/>
    </xf>
    <xf numFmtId="0" fontId="24" fillId="0" borderId="0" xfId="0" applyFont="1"/>
    <xf numFmtId="0" fontId="25" fillId="0" borderId="0" xfId="0" applyFont="1" applyAlignment="1">
      <alignment vertical="center" wrapText="1"/>
    </xf>
    <xf numFmtId="0" fontId="27" fillId="0" borderId="0" xfId="0" applyFont="1"/>
    <xf numFmtId="0" fontId="28" fillId="0" borderId="0" xfId="1" applyFont="1" applyAlignment="1" applyProtection="1">
      <alignment vertical="center" wrapText="1"/>
    </xf>
    <xf numFmtId="0" fontId="27" fillId="0" borderId="0" xfId="0" applyFont="1" applyAlignment="1">
      <alignment vertical="center" wrapText="1"/>
    </xf>
    <xf numFmtId="0" fontId="26" fillId="0" borderId="0" xfId="0" applyFont="1"/>
    <xf numFmtId="0" fontId="27" fillId="0" borderId="3" xfId="0" applyFont="1" applyBorder="1" applyAlignment="1">
      <alignment vertical="center" wrapText="1"/>
    </xf>
    <xf numFmtId="165" fontId="7" fillId="0" borderId="0" xfId="0" applyNumberFormat="1" applyFont="1" applyAlignment="1">
      <alignment horizontal="center" vertical="top"/>
    </xf>
    <xf numFmtId="0" fontId="3" fillId="0" borderId="0" xfId="0" applyFont="1" applyAlignment="1">
      <alignment vertical="top"/>
    </xf>
    <xf numFmtId="0" fontId="7" fillId="0" borderId="0" xfId="0" applyFont="1" applyAlignment="1">
      <alignment horizontal="center" vertical="top"/>
    </xf>
    <xf numFmtId="0" fontId="3" fillId="0" borderId="0" xfId="0" applyFont="1" applyAlignment="1">
      <alignment horizontal="center" vertical="top"/>
    </xf>
    <xf numFmtId="165" fontId="5" fillId="0" borderId="0" xfId="0" applyNumberFormat="1" applyFont="1" applyAlignment="1">
      <alignment horizontal="center" vertical="top"/>
    </xf>
    <xf numFmtId="0" fontId="5" fillId="0" borderId="0" xfId="0" applyFont="1" applyAlignment="1">
      <alignment vertical="top"/>
    </xf>
    <xf numFmtId="0" fontId="3" fillId="0" borderId="30" xfId="0" applyFont="1" applyBorder="1" applyAlignment="1">
      <alignment vertical="center"/>
    </xf>
    <xf numFmtId="0" fontId="7" fillId="3" borderId="0" xfId="0" applyFont="1" applyFill="1" applyAlignment="1">
      <alignment vertical="center" wrapText="1"/>
    </xf>
    <xf numFmtId="0" fontId="7" fillId="0" borderId="30" xfId="0" applyFont="1" applyBorder="1" applyAlignment="1">
      <alignment vertical="center"/>
    </xf>
    <xf numFmtId="0" fontId="5" fillId="0" borderId="12" xfId="0" applyFont="1" applyBorder="1" applyAlignment="1">
      <alignment horizontal="left" vertical="center" wrapText="1"/>
    </xf>
    <xf numFmtId="0" fontId="3" fillId="0" borderId="19" xfId="0" applyFont="1" applyBorder="1" applyAlignment="1">
      <alignment vertical="center" wrapText="1"/>
    </xf>
    <xf numFmtId="0" fontId="0" fillId="0" borderId="0" xfId="0" applyAlignment="1">
      <alignment wrapText="1"/>
    </xf>
    <xf numFmtId="0" fontId="10" fillId="0" borderId="0" xfId="0" applyFont="1" applyAlignment="1">
      <alignment wrapText="1"/>
    </xf>
    <xf numFmtId="0" fontId="27" fillId="0" borderId="0" xfId="0" applyFont="1" applyAlignment="1">
      <alignment vertical="top" wrapText="1"/>
    </xf>
    <xf numFmtId="0" fontId="27" fillId="9" borderId="0" xfId="0" applyFont="1" applyFill="1" applyAlignment="1">
      <alignment vertical="top" wrapText="1"/>
    </xf>
    <xf numFmtId="0" fontId="3" fillId="8" borderId="0" xfId="0" applyFont="1" applyFill="1" applyAlignment="1" applyProtection="1">
      <alignment horizontal="left" vertical="top" wrapText="1"/>
      <protection locked="0"/>
    </xf>
    <xf numFmtId="0" fontId="0" fillId="8" borderId="0" xfId="0" applyFill="1" applyAlignment="1" applyProtection="1">
      <alignment horizontal="left" vertical="top" wrapText="1"/>
      <protection locked="0"/>
    </xf>
    <xf numFmtId="0" fontId="3" fillId="8" borderId="0" xfId="0" applyFont="1" applyFill="1" applyAlignment="1" applyProtection="1">
      <alignment horizontal="left" wrapText="1"/>
      <protection locked="0"/>
    </xf>
    <xf numFmtId="0" fontId="0" fillId="8" borderId="0" xfId="0" applyFill="1" applyAlignment="1" applyProtection="1">
      <alignment horizontal="left" wrapText="1"/>
      <protection locked="0"/>
    </xf>
    <xf numFmtId="0" fontId="17" fillId="0" borderId="0" xfId="0" applyFont="1" applyAlignment="1">
      <alignment vertical="center" wrapText="1"/>
    </xf>
    <xf numFmtId="0" fontId="3" fillId="0" borderId="0" xfId="0" applyFont="1" applyAlignment="1">
      <alignment vertical="top" wrapText="1"/>
    </xf>
  </cellXfs>
  <cellStyles count="51">
    <cellStyle name="Besuchter Hyperlink" xfId="16" builtinId="9" hidden="1"/>
    <cellStyle name="Besuchter Hyperlink" xfId="19" builtinId="9" hidden="1"/>
    <cellStyle name="Besuchter Hyperlink" xfId="21" builtinId="9" hidden="1"/>
    <cellStyle name="Besuchter Hyperlink" xfId="24" builtinId="9" hidden="1"/>
    <cellStyle name="Besuchter Hyperlink" xfId="27" builtinId="9" hidden="1"/>
    <cellStyle name="Besuchter Hyperlink" xfId="22" builtinId="9" hidden="1"/>
    <cellStyle name="Besuchter Hyperlink" xfId="14" builtinId="9" hidden="1"/>
    <cellStyle name="Besuchter Hyperlink" xfId="5" builtinId="9" hidden="1"/>
    <cellStyle name="Besuchter Hyperlink" xfId="8" builtinId="9" hidden="1"/>
    <cellStyle name="Besuchter Hyperlink" xfId="6" builtinId="9" hidden="1"/>
    <cellStyle name="Besuchter Hyperlink" xfId="4" builtinId="9" hidden="1"/>
    <cellStyle name="Besuchter Hyperlink" xfId="2" builtinId="9" hidden="1"/>
    <cellStyle name="Besuchter Hyperlink" xfId="3" builtinId="9" hidden="1"/>
    <cellStyle name="Besuchter Hyperlink" xfId="9" builtinId="9" hidden="1"/>
    <cellStyle name="Besuchter Hyperlink" xfId="7" builtinId="9" hidden="1"/>
    <cellStyle name="Besuchter Hyperlink" xfId="10" builtinId="9" hidden="1"/>
    <cellStyle name="Besuchter Hyperlink" xfId="18" builtinId="9" hidden="1"/>
    <cellStyle name="Besuchter Hyperlink" xfId="26" builtinId="9" hidden="1"/>
    <cellStyle name="Besuchter Hyperlink" xfId="25" builtinId="9" hidden="1"/>
    <cellStyle name="Besuchter Hyperlink" xfId="23" builtinId="9" hidden="1"/>
    <cellStyle name="Besuchter Hyperlink" xfId="20" builtinId="9" hidden="1"/>
    <cellStyle name="Besuchter Hyperlink" xfId="17" builtinId="9" hidden="1"/>
    <cellStyle name="Besuchter Hyperlink" xfId="15" builtinId="9" hidden="1"/>
    <cellStyle name="Besuchter Hyperlink" xfId="47" builtinId="9" hidden="1"/>
    <cellStyle name="Besuchter Hyperlink" xfId="49" builtinId="9" hidden="1"/>
    <cellStyle name="Besuchter Hyperlink" xfId="50" builtinId="9" hidden="1"/>
    <cellStyle name="Besuchter Hyperlink" xfId="46" builtinId="9" hidden="1"/>
    <cellStyle name="Besuchter Hyperlink" xfId="44" builtinId="9" hidden="1"/>
    <cellStyle name="Besuchter Hyperlink" xfId="42" builtinId="9" hidden="1"/>
    <cellStyle name="Besuchter Hyperlink" xfId="38" builtinId="9" hidden="1"/>
    <cellStyle name="Besuchter Hyperlink" xfId="36" builtinId="9" hidden="1"/>
    <cellStyle name="Besuchter Hyperlink" xfId="34" builtinId="9" hidden="1"/>
    <cellStyle name="Besuchter Hyperlink" xfId="30" builtinId="9" hidden="1"/>
    <cellStyle name="Besuchter Hyperlink" xfId="28" builtinId="9" hidden="1"/>
    <cellStyle name="Besuchter Hyperlink" xfId="11" builtinId="9" hidden="1"/>
    <cellStyle name="Besuchter Hyperlink" xfId="13" builtinId="9" hidden="1"/>
    <cellStyle name="Besuchter Hyperlink" xfId="12" builtinId="9" hidden="1"/>
    <cellStyle name="Besuchter Hyperlink" xfId="32" builtinId="9" hidden="1"/>
    <cellStyle name="Besuchter Hyperlink" xfId="40" builtinId="9" hidden="1"/>
    <cellStyle name="Besuchter Hyperlink" xfId="48" builtinId="9" hidden="1"/>
    <cellStyle name="Besuchter Hyperlink" xfId="45" builtinId="9" hidden="1"/>
    <cellStyle name="Besuchter Hyperlink" xfId="35" builtinId="9" hidden="1"/>
    <cellStyle name="Besuchter Hyperlink" xfId="39" builtinId="9" hidden="1"/>
    <cellStyle name="Besuchter Hyperlink" xfId="41" builtinId="9" hidden="1"/>
    <cellStyle name="Besuchter Hyperlink" xfId="43" builtinId="9" hidden="1"/>
    <cellStyle name="Besuchter Hyperlink" xfId="37" builtinId="9" hidden="1"/>
    <cellStyle name="Besuchter Hyperlink" xfId="31" builtinId="9" hidden="1"/>
    <cellStyle name="Besuchter Hyperlink" xfId="33" builtinId="9" hidden="1"/>
    <cellStyle name="Besuchter Hyperlink" xfId="29" builtinId="9" hidden="1"/>
    <cellStyle name="Link" xfId="1" builtinId="8"/>
    <cellStyle name="Standard" xfId="0" builtinId="0"/>
  </cellStyles>
  <dxfs count="0"/>
  <tableStyles count="0" defaultTableStyle="TableStyleMedium9" defaultPivotStyle="PivotStyleMedium4"/>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276"/>
  <sheetViews>
    <sheetView tabSelected="1" view="pageBreakPreview" zoomScaleNormal="100" zoomScaleSheetLayoutView="100" zoomScalePageLayoutView="25" workbookViewId="0">
      <selection activeCell="B171" sqref="B171"/>
    </sheetView>
  </sheetViews>
  <sheetFormatPr baseColWidth="10" defaultColWidth="11" defaultRowHeight="12.75"/>
  <cols>
    <col min="1" max="1" width="5.75" style="54" customWidth="1"/>
    <col min="2" max="2" width="63.375" style="54" customWidth="1"/>
    <col min="3" max="3" width="9.125" style="54" customWidth="1"/>
    <col min="4" max="4" width="9.25" style="75" customWidth="1"/>
    <col min="5" max="5" width="9.25" style="54" customWidth="1"/>
    <col min="6" max="6" width="9.75" style="54" customWidth="1"/>
    <col min="7" max="16384" width="11" style="54"/>
  </cols>
  <sheetData>
    <row r="1" spans="2:8" ht="29.25" customHeight="1"/>
    <row r="2" spans="2:8" s="71" customFormat="1" ht="26.25" customHeight="1">
      <c r="B2" s="171" t="s">
        <v>0</v>
      </c>
      <c r="C2" s="19"/>
      <c r="D2" s="44"/>
      <c r="E2" s="19"/>
      <c r="F2" s="19"/>
      <c r="H2" s="160"/>
    </row>
    <row r="3" spans="2:8" s="71" customFormat="1" ht="11.25" customHeight="1">
      <c r="B3" s="158"/>
      <c r="C3" s="19"/>
      <c r="D3" s="44"/>
      <c r="E3" s="19"/>
      <c r="F3" s="19"/>
      <c r="H3" s="160"/>
    </row>
    <row r="4" spans="2:8" s="71" customFormat="1" ht="15" customHeight="1">
      <c r="B4" s="172" t="s">
        <v>1</v>
      </c>
      <c r="C4" s="197"/>
      <c r="D4" s="198"/>
      <c r="E4" s="198"/>
      <c r="F4" s="198"/>
      <c r="H4" s="160"/>
    </row>
    <row r="5" spans="2:8" s="71" customFormat="1" ht="12.75" customHeight="1">
      <c r="B5" s="158"/>
      <c r="C5" s="19"/>
      <c r="D5" s="44"/>
      <c r="E5" s="19"/>
      <c r="F5" s="19"/>
      <c r="H5" s="160"/>
    </row>
    <row r="6" spans="2:8" s="71" customFormat="1" ht="15" customHeight="1">
      <c r="B6" s="172" t="s">
        <v>2</v>
      </c>
      <c r="C6" s="197"/>
      <c r="D6" s="198"/>
      <c r="E6" s="198"/>
      <c r="F6" s="198"/>
      <c r="H6" s="160"/>
    </row>
    <row r="7" spans="2:8" ht="12.75" customHeight="1">
      <c r="B7" s="53"/>
      <c r="C7" s="16"/>
      <c r="D7" s="45"/>
      <c r="E7" s="16"/>
      <c r="F7" s="16"/>
    </row>
    <row r="8" spans="2:8" ht="15" customHeight="1">
      <c r="B8" s="172" t="s">
        <v>3</v>
      </c>
      <c r="C8" s="16"/>
      <c r="D8" s="45"/>
      <c r="E8" s="16"/>
      <c r="F8" s="16"/>
    </row>
    <row r="9" spans="2:8" ht="5.25" customHeight="1">
      <c r="B9" s="110"/>
      <c r="C9" s="16"/>
      <c r="D9" s="45"/>
      <c r="E9" s="16"/>
      <c r="F9" s="16"/>
    </row>
    <row r="10" spans="2:8" ht="15" customHeight="1">
      <c r="B10" s="110" t="s">
        <v>4</v>
      </c>
      <c r="C10" s="195"/>
      <c r="D10" s="196"/>
      <c r="E10" s="196"/>
      <c r="F10" s="196"/>
    </row>
    <row r="11" spans="2:8" ht="9.9499999999999993" customHeight="1">
      <c r="B11" s="110"/>
      <c r="C11" s="16"/>
      <c r="D11" s="45"/>
      <c r="E11" s="16"/>
      <c r="F11" s="16"/>
    </row>
    <row r="12" spans="2:8" ht="15" customHeight="1">
      <c r="B12" s="110" t="s">
        <v>5</v>
      </c>
      <c r="C12" s="168">
        <v>1965</v>
      </c>
      <c r="D12" s="45"/>
      <c r="E12" s="16"/>
      <c r="F12" s="16"/>
    </row>
    <row r="13" spans="2:8" ht="9.9499999999999993" customHeight="1">
      <c r="B13" s="110"/>
      <c r="C13" s="16"/>
      <c r="D13" s="45"/>
      <c r="E13" s="16"/>
      <c r="F13" s="16"/>
    </row>
    <row r="14" spans="2:8" ht="25.5">
      <c r="B14" s="115" t="s">
        <v>6</v>
      </c>
      <c r="C14" s="167">
        <v>0.09</v>
      </c>
      <c r="D14" s="45"/>
      <c r="E14" s="72">
        <f>IF(C14&lt;100%,E107,D107)</f>
        <v>22.77</v>
      </c>
      <c r="F14" s="16"/>
    </row>
    <row r="15" spans="2:8" ht="9.9499999999999993" customHeight="1">
      <c r="B15" s="110"/>
      <c r="C15" s="16"/>
      <c r="D15" s="45"/>
      <c r="E15" s="16"/>
      <c r="F15" s="16"/>
    </row>
    <row r="16" spans="2:8" ht="33.75" customHeight="1">
      <c r="B16" s="115" t="s">
        <v>7</v>
      </c>
      <c r="C16" s="195"/>
      <c r="D16" s="196"/>
      <c r="E16" s="196"/>
      <c r="F16" s="196"/>
    </row>
    <row r="17" spans="2:9" ht="3.75" customHeight="1">
      <c r="B17" s="110"/>
      <c r="C17" s="16"/>
      <c r="D17" s="45"/>
      <c r="E17" s="16"/>
      <c r="F17" s="16"/>
    </row>
    <row r="18" spans="2:9" ht="12" customHeight="1">
      <c r="B18" s="110"/>
      <c r="C18" s="16"/>
      <c r="D18" s="45"/>
      <c r="E18" s="16"/>
      <c r="F18" s="16"/>
    </row>
    <row r="19" spans="2:9" ht="15.75" customHeight="1">
      <c r="B19" s="172" t="s">
        <v>8</v>
      </c>
      <c r="C19" s="16"/>
      <c r="D19" s="45"/>
      <c r="E19" s="16"/>
      <c r="F19" s="16"/>
    </row>
    <row r="20" spans="2:9" ht="12" customHeight="1">
      <c r="B20" s="110"/>
      <c r="C20" s="16"/>
      <c r="D20" s="45"/>
      <c r="E20" s="16"/>
      <c r="F20" s="16"/>
    </row>
    <row r="21" spans="2:9" ht="29.25" customHeight="1">
      <c r="B21" s="115" t="s">
        <v>9</v>
      </c>
      <c r="C21" s="195"/>
      <c r="D21" s="196"/>
      <c r="E21" s="196"/>
      <c r="F21" s="196"/>
    </row>
    <row r="22" spans="2:9" ht="3.95" customHeight="1">
      <c r="B22" s="110"/>
      <c r="C22" s="16"/>
      <c r="D22" s="45"/>
      <c r="E22" s="16"/>
      <c r="F22" s="16"/>
    </row>
    <row r="23" spans="2:9" ht="3" customHeight="1">
      <c r="B23" s="110"/>
      <c r="C23" s="74"/>
      <c r="D23" s="114"/>
      <c r="E23" s="74"/>
      <c r="F23" s="74"/>
    </row>
    <row r="24" spans="2:9" ht="9.9499999999999993" customHeight="1">
      <c r="B24" s="110"/>
      <c r="C24" s="16"/>
      <c r="D24" s="45"/>
      <c r="E24" s="16"/>
      <c r="F24" s="16"/>
    </row>
    <row r="25" spans="2:9" ht="27.75" customHeight="1">
      <c r="B25" s="115" t="s">
        <v>10</v>
      </c>
      <c r="C25" s="195"/>
      <c r="D25" s="196"/>
      <c r="E25" s="196"/>
      <c r="F25" s="196"/>
    </row>
    <row r="26" spans="2:9" ht="9.75" customHeight="1">
      <c r="B26" s="110"/>
      <c r="C26" s="16"/>
      <c r="D26" s="45"/>
      <c r="E26" s="16"/>
      <c r="F26" s="16"/>
    </row>
    <row r="27" spans="2:9" ht="29.25" customHeight="1">
      <c r="B27" s="110" t="s">
        <v>11</v>
      </c>
      <c r="C27" s="180">
        <f>+E113</f>
        <v>3.1620553359683792E-2</v>
      </c>
      <c r="D27" s="200" t="s">
        <v>12</v>
      </c>
      <c r="E27" s="200"/>
      <c r="F27" s="200"/>
      <c r="G27" s="200"/>
      <c r="H27" s="200"/>
    </row>
    <row r="28" spans="2:9" ht="9.9499999999999993" customHeight="1">
      <c r="B28" s="110"/>
      <c r="C28" s="182"/>
      <c r="D28" s="183"/>
      <c r="E28" s="181"/>
      <c r="F28" s="16"/>
    </row>
    <row r="29" spans="2:9" ht="15" customHeight="1">
      <c r="B29" s="110"/>
      <c r="C29" s="180">
        <f>+E114</f>
        <v>6.3241106719367588E-3</v>
      </c>
      <c r="D29" s="181" t="s">
        <v>13</v>
      </c>
      <c r="E29" s="181"/>
      <c r="F29" s="16"/>
    </row>
    <row r="30" spans="2:9" ht="9.9499999999999993" customHeight="1">
      <c r="B30" s="110"/>
      <c r="C30" s="183"/>
      <c r="D30" s="183"/>
      <c r="E30" s="181"/>
      <c r="F30" s="16"/>
    </row>
    <row r="31" spans="2:9" s="102" customFormat="1" ht="25.5">
      <c r="B31" s="115" t="s">
        <v>14</v>
      </c>
      <c r="C31" s="184">
        <f>+E113+E114</f>
        <v>3.7944664031620549E-2</v>
      </c>
      <c r="D31" s="181" t="s">
        <v>15</v>
      </c>
      <c r="E31" s="185"/>
      <c r="F31" s="101"/>
      <c r="I31" s="54"/>
    </row>
    <row r="32" spans="2:9" ht="9.9499999999999993" customHeight="1">
      <c r="B32" s="110"/>
      <c r="C32" s="183"/>
      <c r="D32" s="183"/>
      <c r="E32" s="181"/>
      <c r="F32" s="16"/>
    </row>
    <row r="33" spans="2:9" ht="25.5">
      <c r="B33" s="115" t="s">
        <v>16</v>
      </c>
      <c r="C33" s="184">
        <f>+E115</f>
        <v>2.2134387351778653E-2</v>
      </c>
      <c r="D33" s="116" t="s">
        <v>17</v>
      </c>
      <c r="E33" s="181"/>
      <c r="F33" s="16"/>
    </row>
    <row r="34" spans="2:9" ht="9.9499999999999993" customHeight="1">
      <c r="B34" s="110"/>
      <c r="C34" s="183"/>
      <c r="D34" s="183"/>
      <c r="E34" s="181"/>
      <c r="F34" s="16"/>
    </row>
    <row r="35" spans="2:9" s="102" customFormat="1" ht="15" customHeight="1">
      <c r="B35" s="110" t="s">
        <v>18</v>
      </c>
      <c r="C35" s="184">
        <f>+E116</f>
        <v>3.952569169960474E-3</v>
      </c>
      <c r="D35" s="116" t="s">
        <v>19</v>
      </c>
      <c r="E35" s="185"/>
      <c r="F35" s="101"/>
      <c r="I35" s="54"/>
    </row>
    <row r="36" spans="2:9" ht="9.9499999999999993" customHeight="1">
      <c r="B36" s="110"/>
      <c r="C36" s="183"/>
      <c r="D36" s="183"/>
      <c r="E36" s="181"/>
      <c r="F36" s="16"/>
    </row>
    <row r="37" spans="2:9" ht="25.5">
      <c r="B37" s="115" t="s">
        <v>20</v>
      </c>
      <c r="C37" s="184">
        <f>+E117</f>
        <v>1.976284584980237E-3</v>
      </c>
      <c r="D37" s="116" t="s">
        <v>21</v>
      </c>
      <c r="E37" s="181"/>
      <c r="F37" s="16"/>
    </row>
    <row r="38" spans="2:9" ht="9.9499999999999993" customHeight="1">
      <c r="B38" s="110"/>
      <c r="C38" s="183"/>
      <c r="D38" s="183"/>
      <c r="E38" s="181"/>
      <c r="F38" s="16"/>
    </row>
    <row r="39" spans="2:9" ht="15" customHeight="1">
      <c r="B39" s="110" t="s">
        <v>22</v>
      </c>
      <c r="C39" s="184">
        <f>+E119</f>
        <v>1.976284584980237E-3</v>
      </c>
      <c r="D39" s="116" t="s">
        <v>23</v>
      </c>
      <c r="E39" s="181"/>
      <c r="F39" s="16"/>
    </row>
    <row r="40" spans="2:9" ht="3.75" customHeight="1">
      <c r="B40" s="110"/>
      <c r="C40" s="183"/>
      <c r="D40" s="183"/>
      <c r="E40" s="181"/>
      <c r="F40" s="16"/>
    </row>
    <row r="41" spans="2:9" ht="15" customHeight="1">
      <c r="B41" s="110"/>
      <c r="C41" s="110"/>
      <c r="D41" s="116" t="s">
        <v>24</v>
      </c>
      <c r="E41" s="181"/>
      <c r="F41" s="16"/>
    </row>
    <row r="42" spans="2:9" ht="9.9499999999999993" customHeight="1">
      <c r="B42" s="110"/>
      <c r="C42" s="183"/>
      <c r="D42" s="183"/>
      <c r="E42" s="181"/>
      <c r="F42" s="16"/>
    </row>
    <row r="43" spans="2:9" ht="15" customHeight="1">
      <c r="B43" s="110" t="s">
        <v>25</v>
      </c>
      <c r="C43" s="184">
        <f>+E120+E121+E125+E118</f>
        <v>2.2015810276679853E-2</v>
      </c>
      <c r="D43" s="116" t="s">
        <v>26</v>
      </c>
      <c r="E43" s="181"/>
      <c r="F43" s="16"/>
    </row>
    <row r="44" spans="2:9" ht="9.9499999999999993" customHeight="1">
      <c r="B44" s="110"/>
      <c r="C44" s="183"/>
      <c r="D44" s="183"/>
      <c r="E44" s="181"/>
      <c r="F44" s="16"/>
    </row>
    <row r="45" spans="2:9" ht="15" customHeight="1">
      <c r="B45" s="110" t="s">
        <v>27</v>
      </c>
      <c r="C45" s="180">
        <f>C31+C33+C35+C37+C39+C43</f>
        <v>9.0000000000000011E-2</v>
      </c>
      <c r="D45" s="181"/>
      <c r="E45" s="181"/>
      <c r="F45" s="16"/>
    </row>
    <row r="46" spans="2:9" customFormat="1" ht="9.9499999999999993" customHeight="1">
      <c r="B46" s="113"/>
      <c r="C46" s="103"/>
      <c r="D46" s="104"/>
      <c r="E46" s="103"/>
      <c r="F46" s="103"/>
      <c r="I46" s="54"/>
    </row>
    <row r="47" spans="2:9" customFormat="1" ht="15" customHeight="1">
      <c r="B47" s="110"/>
      <c r="C47" s="53"/>
      <c r="D47" s="73"/>
      <c r="E47" s="16"/>
      <c r="F47" s="103"/>
      <c r="I47" s="54"/>
    </row>
    <row r="48" spans="2:9" ht="6" customHeight="1">
      <c r="B48" s="110"/>
      <c r="C48" s="16"/>
      <c r="D48" s="45"/>
      <c r="E48" s="16"/>
      <c r="F48" s="16"/>
    </row>
    <row r="49" spans="2:6" ht="74.25" customHeight="1">
      <c r="B49" s="110" t="s">
        <v>28</v>
      </c>
      <c r="C49" s="195"/>
      <c r="D49" s="196"/>
      <c r="E49" s="196"/>
      <c r="F49" s="196"/>
    </row>
    <row r="50" spans="2:6" ht="3.95" customHeight="1">
      <c r="B50" s="110"/>
      <c r="C50" s="116"/>
      <c r="D50" s="116"/>
      <c r="E50" s="116"/>
      <c r="F50" s="116"/>
    </row>
    <row r="51" spans="2:6" ht="2.4500000000000002" customHeight="1">
      <c r="B51" s="110"/>
      <c r="C51" s="117"/>
      <c r="D51" s="117"/>
      <c r="E51" s="117"/>
      <c r="F51" s="117"/>
    </row>
    <row r="52" spans="2:6" ht="7.5" customHeight="1">
      <c r="B52" s="110"/>
      <c r="C52" s="116"/>
      <c r="D52" s="116"/>
      <c r="E52" s="116"/>
      <c r="F52" s="116"/>
    </row>
    <row r="53" spans="2:6" ht="74.25" customHeight="1">
      <c r="B53" s="115" t="s">
        <v>29</v>
      </c>
      <c r="C53" s="195"/>
      <c r="D53" s="196"/>
      <c r="E53" s="196"/>
      <c r="F53" s="196"/>
    </row>
    <row r="54" spans="2:6" ht="3.75" customHeight="1">
      <c r="B54" s="110"/>
      <c r="C54" s="116"/>
      <c r="D54" s="116"/>
      <c r="E54" s="116"/>
      <c r="F54" s="116"/>
    </row>
    <row r="55" spans="2:6" ht="2.4500000000000002" customHeight="1">
      <c r="B55" s="110"/>
      <c r="C55" s="117"/>
      <c r="D55" s="117"/>
      <c r="E55" s="117"/>
      <c r="F55" s="117"/>
    </row>
    <row r="56" spans="2:6" ht="9.9499999999999993" customHeight="1">
      <c r="B56" s="110"/>
      <c r="C56" s="116"/>
      <c r="D56" s="116"/>
      <c r="E56" s="116"/>
      <c r="F56" s="116"/>
    </row>
    <row r="57" spans="2:6" ht="74.25" customHeight="1">
      <c r="B57" s="115" t="s">
        <v>30</v>
      </c>
      <c r="C57" s="195"/>
      <c r="D57" s="196"/>
      <c r="E57" s="196"/>
      <c r="F57" s="196"/>
    </row>
    <row r="58" spans="2:6" ht="3.95" customHeight="1">
      <c r="B58" s="110"/>
      <c r="C58" s="116"/>
      <c r="D58" s="116"/>
      <c r="E58" s="116"/>
      <c r="F58" s="116"/>
    </row>
    <row r="59" spans="2:6" ht="2.4500000000000002" customHeight="1">
      <c r="B59" s="110"/>
      <c r="C59" s="117"/>
      <c r="D59" s="117"/>
      <c r="E59" s="117"/>
      <c r="F59" s="117"/>
    </row>
    <row r="60" spans="2:6" ht="12" customHeight="1">
      <c r="B60" s="110"/>
      <c r="C60" s="116"/>
      <c r="D60" s="116"/>
      <c r="E60" s="116"/>
      <c r="F60" s="116"/>
    </row>
    <row r="61" spans="2:6" ht="17.25" customHeight="1">
      <c r="B61" s="172" t="s">
        <v>31</v>
      </c>
      <c r="C61" s="116"/>
      <c r="D61" s="116"/>
      <c r="E61" s="116"/>
      <c r="F61" s="116"/>
    </row>
    <row r="62" spans="2:6" ht="12" customHeight="1">
      <c r="B62" s="110"/>
      <c r="C62" s="116"/>
      <c r="D62" s="116"/>
      <c r="E62" s="116"/>
      <c r="F62" s="116"/>
    </row>
    <row r="63" spans="2:6" ht="42.6" customHeight="1">
      <c r="B63" s="110" t="s">
        <v>32</v>
      </c>
      <c r="C63" s="195"/>
      <c r="D63" s="196"/>
      <c r="E63" s="196"/>
      <c r="F63" s="196"/>
    </row>
    <row r="64" spans="2:6" ht="3.95" customHeight="1">
      <c r="B64" s="110"/>
      <c r="C64" s="116"/>
      <c r="D64" s="116"/>
      <c r="E64" s="116"/>
      <c r="F64" s="116"/>
    </row>
    <row r="65" spans="2:8" ht="2.4500000000000002" customHeight="1">
      <c r="B65" s="110"/>
      <c r="C65" s="117"/>
      <c r="D65" s="117"/>
      <c r="E65" s="117"/>
      <c r="F65" s="117"/>
    </row>
    <row r="66" spans="2:8" ht="9.9499999999999993" customHeight="1">
      <c r="B66" s="16"/>
      <c r="C66" s="116"/>
      <c r="D66" s="116"/>
      <c r="E66" s="116"/>
      <c r="F66" s="116"/>
    </row>
    <row r="67" spans="2:8" ht="42.6" customHeight="1">
      <c r="B67" s="110" t="s">
        <v>33</v>
      </c>
      <c r="C67" s="195"/>
      <c r="D67" s="196"/>
      <c r="E67" s="196"/>
      <c r="F67" s="196"/>
    </row>
    <row r="68" spans="2:8" ht="9.9499999999999993" customHeight="1">
      <c r="B68" s="110"/>
      <c r="C68" s="116"/>
      <c r="D68" s="116"/>
      <c r="E68" s="116"/>
      <c r="F68" s="116"/>
    </row>
    <row r="69" spans="2:8" ht="42.6" customHeight="1">
      <c r="B69" s="110" t="s">
        <v>34</v>
      </c>
      <c r="C69" s="195"/>
      <c r="D69" s="196"/>
      <c r="E69" s="196"/>
      <c r="F69" s="196"/>
    </row>
    <row r="70" spans="2:8" ht="9.9499999999999993" customHeight="1">
      <c r="B70" s="110"/>
      <c r="C70" s="116"/>
      <c r="D70" s="116"/>
      <c r="E70" s="116"/>
      <c r="F70" s="116"/>
    </row>
    <row r="71" spans="2:8" ht="42.6" customHeight="1">
      <c r="B71" s="115" t="s">
        <v>35</v>
      </c>
      <c r="C71" s="195"/>
      <c r="D71" s="196"/>
      <c r="E71" s="196"/>
      <c r="F71" s="196"/>
    </row>
    <row r="72" spans="2:8" ht="3.95" customHeight="1">
      <c r="B72" s="110"/>
      <c r="C72" s="116"/>
      <c r="D72" s="116"/>
      <c r="E72" s="116"/>
      <c r="F72" s="116"/>
    </row>
    <row r="73" spans="2:8" ht="2.4500000000000002" customHeight="1">
      <c r="B73" s="112"/>
      <c r="C73" s="117"/>
      <c r="D73" s="117"/>
      <c r="E73" s="117"/>
      <c r="F73" s="117"/>
    </row>
    <row r="74" spans="2:8" ht="9.9499999999999993" customHeight="1">
      <c r="B74" s="110"/>
      <c r="C74" s="116"/>
      <c r="D74" s="116"/>
      <c r="E74" s="116"/>
      <c r="F74" s="116"/>
    </row>
    <row r="75" spans="2:8" ht="42.6" customHeight="1">
      <c r="B75" s="110" t="s">
        <v>36</v>
      </c>
      <c r="C75" s="195"/>
      <c r="D75" s="196"/>
      <c r="E75" s="196"/>
      <c r="F75" s="196"/>
      <c r="H75" s="159"/>
    </row>
    <row r="76" spans="2:8" ht="7.5" customHeight="1">
      <c r="B76" s="110"/>
      <c r="C76" s="116"/>
      <c r="D76" s="116"/>
      <c r="E76" s="116"/>
      <c r="F76" s="116"/>
    </row>
    <row r="77" spans="2:8" ht="84.95" customHeight="1">
      <c r="B77" s="110" t="s">
        <v>37</v>
      </c>
      <c r="C77" s="195"/>
      <c r="D77" s="196"/>
      <c r="E77" s="196"/>
      <c r="F77" s="196"/>
    </row>
    <row r="78" spans="2:8" ht="3.95" customHeight="1">
      <c r="B78" s="16"/>
      <c r="C78" s="116"/>
      <c r="D78" s="116"/>
      <c r="E78" s="116"/>
      <c r="F78" s="116"/>
    </row>
    <row r="79" spans="2:8" ht="2.4500000000000002" customHeight="1">
      <c r="B79" s="16"/>
      <c r="C79" s="117"/>
      <c r="D79" s="117"/>
      <c r="E79" s="117"/>
      <c r="F79" s="117"/>
    </row>
    <row r="80" spans="2:8" ht="9.9499999999999993" customHeight="1">
      <c r="B80" s="16"/>
      <c r="C80" s="116"/>
      <c r="D80" s="116"/>
      <c r="E80" s="116"/>
      <c r="F80" s="116"/>
    </row>
    <row r="81" spans="2:8" ht="170.25" customHeight="1">
      <c r="B81" s="110" t="s">
        <v>38</v>
      </c>
      <c r="C81" s="195"/>
      <c r="D81" s="196"/>
      <c r="E81" s="196"/>
      <c r="F81" s="196"/>
    </row>
    <row r="82" spans="2:8" ht="77.25" customHeight="1">
      <c r="B82" s="110"/>
      <c r="C82" s="16"/>
      <c r="D82" s="45"/>
      <c r="E82" s="16"/>
      <c r="F82" s="16"/>
    </row>
    <row r="83" spans="2:8" ht="19.5" customHeight="1">
      <c r="B83" s="111" t="s">
        <v>39</v>
      </c>
      <c r="C83" s="74"/>
      <c r="D83" s="114"/>
      <c r="E83" s="74"/>
      <c r="F83" s="74"/>
    </row>
    <row r="84" spans="2:8" ht="8.1" customHeight="1">
      <c r="B84" s="110"/>
      <c r="C84" s="74"/>
      <c r="D84" s="114"/>
      <c r="E84" s="74"/>
      <c r="F84" s="74"/>
    </row>
    <row r="85" spans="2:8" ht="74.849999999999994" customHeight="1">
      <c r="B85" s="110" t="s">
        <v>40</v>
      </c>
      <c r="C85" s="195"/>
      <c r="D85" s="196"/>
      <c r="E85" s="196"/>
      <c r="F85" s="196"/>
    </row>
    <row r="86" spans="2:8" ht="30" customHeight="1">
      <c r="B86" s="110"/>
      <c r="C86" s="125"/>
      <c r="D86" s="126"/>
      <c r="E86" s="125"/>
      <c r="F86" s="125"/>
    </row>
    <row r="87" spans="2:8" ht="74.849999999999994" customHeight="1">
      <c r="B87" s="110" t="s">
        <v>41</v>
      </c>
      <c r="C87" s="195"/>
      <c r="D87" s="196"/>
      <c r="E87" s="196"/>
      <c r="F87" s="196"/>
    </row>
    <row r="88" spans="2:8" ht="30" customHeight="1">
      <c r="B88" s="110"/>
      <c r="C88" s="125"/>
      <c r="D88" s="126"/>
      <c r="E88" s="125"/>
      <c r="F88" s="125"/>
    </row>
    <row r="89" spans="2:8" ht="74.849999999999994" customHeight="1">
      <c r="B89" s="110" t="s">
        <v>42</v>
      </c>
      <c r="C89" s="195"/>
      <c r="D89" s="196"/>
      <c r="E89" s="196"/>
      <c r="F89" s="196"/>
    </row>
    <row r="90" spans="2:8" ht="30" customHeight="1">
      <c r="B90" s="110"/>
      <c r="C90" s="125"/>
      <c r="D90" s="126"/>
      <c r="E90" s="125"/>
      <c r="F90" s="125"/>
    </row>
    <row r="91" spans="2:8" ht="74.849999999999994" customHeight="1">
      <c r="B91" s="110" t="s">
        <v>43</v>
      </c>
      <c r="C91" s="195"/>
      <c r="D91" s="196"/>
      <c r="E91" s="196"/>
      <c r="F91" s="196"/>
    </row>
    <row r="92" spans="2:8" ht="20.25">
      <c r="B92" s="173" t="s">
        <v>44</v>
      </c>
      <c r="C92" s="55"/>
      <c r="H92" s="160"/>
    </row>
    <row r="94" spans="2:8" ht="27.95" customHeight="1">
      <c r="B94" s="174" t="s">
        <v>45</v>
      </c>
      <c r="C94" s="55"/>
    </row>
    <row r="96" spans="2:8" s="52" customFormat="1" ht="15" customHeight="1">
      <c r="B96" s="53" t="s">
        <v>46</v>
      </c>
      <c r="C96" s="16"/>
      <c r="D96" s="45"/>
      <c r="E96" s="166">
        <v>2026</v>
      </c>
      <c r="F96" s="16" t="s">
        <v>47</v>
      </c>
    </row>
    <row r="97" spans="2:8" s="52" customFormat="1" ht="3.95" customHeight="1">
      <c r="B97" s="16"/>
      <c r="C97" s="16"/>
      <c r="D97" s="45"/>
      <c r="E97" s="74"/>
      <c r="F97" s="16"/>
    </row>
    <row r="98" spans="2:8" s="52" customFormat="1" ht="15" customHeight="1">
      <c r="B98" s="53" t="s">
        <v>48</v>
      </c>
      <c r="C98" s="16"/>
      <c r="D98" s="45"/>
      <c r="E98" s="105">
        <f>IF(C14=100%,0,C14)</f>
        <v>0.09</v>
      </c>
      <c r="F98" s="16" t="s">
        <v>49</v>
      </c>
    </row>
    <row r="99" spans="2:8" s="52" customFormat="1" ht="3.95" customHeight="1">
      <c r="B99" s="16"/>
      <c r="C99" s="16"/>
      <c r="D99" s="45"/>
      <c r="E99" s="74"/>
      <c r="F99" s="16"/>
    </row>
    <row r="100" spans="2:8" s="52" customFormat="1" ht="15" customHeight="1">
      <c r="B100" s="53" t="s">
        <v>50</v>
      </c>
      <c r="C100" s="16"/>
      <c r="D100" s="45"/>
      <c r="E100" s="96">
        <f>C12</f>
        <v>1965</v>
      </c>
      <c r="F100" s="16" t="s">
        <v>5</v>
      </c>
    </row>
    <row r="101" spans="2:8" ht="12" customHeight="1">
      <c r="E101" s="10"/>
    </row>
    <row r="102" spans="2:8" ht="18" customHeight="1">
      <c r="B102" s="16" t="s">
        <v>51</v>
      </c>
      <c r="C102" s="16"/>
      <c r="D102" s="11">
        <f>IF(E102&lt;45,25,28)</f>
        <v>28</v>
      </c>
      <c r="E102" s="13">
        <f>E96-E100</f>
        <v>61</v>
      </c>
    </row>
    <row r="103" spans="2:8" ht="15" customHeight="1">
      <c r="D103" s="15" t="s">
        <v>52</v>
      </c>
      <c r="E103" s="14" t="s">
        <v>52</v>
      </c>
      <c r="F103" s="16"/>
    </row>
    <row r="104" spans="2:8" ht="15" customHeight="1">
      <c r="B104" s="25" t="s">
        <v>53</v>
      </c>
      <c r="C104" s="25"/>
      <c r="D104" s="28">
        <v>1</v>
      </c>
      <c r="E104" s="28">
        <f>E98</f>
        <v>0.09</v>
      </c>
      <c r="F104" s="16"/>
      <c r="G104" s="16"/>
      <c r="H104" s="16"/>
    </row>
    <row r="105" spans="2:8" ht="15" customHeight="1">
      <c r="B105" s="23" t="s">
        <v>54</v>
      </c>
      <c r="C105" s="23"/>
      <c r="D105" s="22">
        <v>261</v>
      </c>
      <c r="E105" s="76">
        <f>D105*E104</f>
        <v>23.49</v>
      </c>
      <c r="F105" s="45"/>
      <c r="G105" s="16"/>
      <c r="H105" s="16"/>
    </row>
    <row r="106" spans="2:8" ht="15" customHeight="1">
      <c r="B106" s="56" t="s">
        <v>55</v>
      </c>
      <c r="C106" s="56"/>
      <c r="D106" s="22">
        <v>8</v>
      </c>
      <c r="E106" s="77">
        <f>D106*E104</f>
        <v>0.72</v>
      </c>
      <c r="F106" s="45"/>
      <c r="G106" s="16"/>
      <c r="H106" s="16"/>
    </row>
    <row r="107" spans="2:8" ht="15" customHeight="1" thickBot="1">
      <c r="B107" s="140" t="s">
        <v>56</v>
      </c>
      <c r="C107" s="140"/>
      <c r="D107" s="141">
        <f>D105-D106</f>
        <v>253</v>
      </c>
      <c r="E107" s="142">
        <f>E105-E106</f>
        <v>22.77</v>
      </c>
      <c r="F107" s="22"/>
      <c r="G107" s="16"/>
      <c r="H107" s="16"/>
    </row>
    <row r="108" spans="2:8" s="71" customFormat="1" ht="15" customHeight="1" thickTop="1">
      <c r="B108" s="25" t="s">
        <v>57</v>
      </c>
      <c r="C108" s="24"/>
      <c r="D108" s="17">
        <f>IF(E102&gt;54,33,D102)</f>
        <v>33</v>
      </c>
      <c r="E108" s="17">
        <f>D108*E104</f>
        <v>2.9699999999999998</v>
      </c>
      <c r="F108" s="44"/>
      <c r="G108" s="19"/>
      <c r="H108" s="19"/>
    </row>
    <row r="109" spans="2:8" s="71" customFormat="1" ht="6.95" customHeight="1">
      <c r="B109" s="25"/>
      <c r="C109" s="25"/>
      <c r="D109" s="29"/>
      <c r="E109" s="29"/>
      <c r="F109" s="44"/>
      <c r="G109" s="19"/>
      <c r="H109" s="19"/>
    </row>
    <row r="110" spans="2:8" ht="24" customHeight="1">
      <c r="F110" s="16"/>
      <c r="G110" s="16"/>
      <c r="H110" s="16"/>
    </row>
    <row r="111" spans="2:8" ht="18" customHeight="1">
      <c r="B111" s="23" t="s">
        <v>58</v>
      </c>
      <c r="C111" s="23"/>
      <c r="F111" s="16"/>
      <c r="G111" s="16"/>
      <c r="H111" s="16"/>
    </row>
    <row r="112" spans="2:8" ht="38.25" customHeight="1">
      <c r="B112" s="23"/>
      <c r="C112" s="23"/>
      <c r="D112" s="12" t="s">
        <v>59</v>
      </c>
      <c r="E112" s="27" t="s">
        <v>60</v>
      </c>
      <c r="F112" s="27" t="s">
        <v>61</v>
      </c>
      <c r="G112" s="131" t="s">
        <v>62</v>
      </c>
      <c r="H112" s="16"/>
    </row>
    <row r="113" spans="2:8" ht="15" customHeight="1">
      <c r="B113" s="57" t="s">
        <v>63</v>
      </c>
      <c r="C113" s="78"/>
      <c r="D113" s="79">
        <f>F145</f>
        <v>8</v>
      </c>
      <c r="E113" s="118">
        <f>F146</f>
        <v>3.1620553359683792E-2</v>
      </c>
      <c r="F113" s="118">
        <f t="shared" ref="F113:F121" si="0">+E113*100%/$C$45</f>
        <v>0.35133948177426433</v>
      </c>
      <c r="G113" s="133" t="s">
        <v>64</v>
      </c>
      <c r="H113" s="16"/>
    </row>
    <row r="114" spans="2:8" ht="15" customHeight="1">
      <c r="B114" s="57" t="s">
        <v>65</v>
      </c>
      <c r="C114" s="78"/>
      <c r="D114" s="79">
        <f>F150</f>
        <v>1.6</v>
      </c>
      <c r="E114" s="118">
        <f>F151</f>
        <v>6.3241106719367588E-3</v>
      </c>
      <c r="F114" s="118">
        <f t="shared" si="0"/>
        <v>7.0267896354852866E-2</v>
      </c>
      <c r="G114" s="134" t="s">
        <v>66</v>
      </c>
      <c r="H114" s="16"/>
    </row>
    <row r="115" spans="2:8" ht="15" customHeight="1">
      <c r="B115" s="57" t="s">
        <v>67</v>
      </c>
      <c r="C115" s="78"/>
      <c r="D115" s="79">
        <f>F159</f>
        <v>5.6</v>
      </c>
      <c r="E115" s="118">
        <f>F160</f>
        <v>2.2134387351778653E-2</v>
      </c>
      <c r="F115" s="118">
        <f t="shared" si="0"/>
        <v>0.245937637241985</v>
      </c>
      <c r="G115" s="132" t="s">
        <v>68</v>
      </c>
      <c r="H115" s="16"/>
    </row>
    <row r="116" spans="2:8" ht="15" customHeight="1">
      <c r="B116" s="57" t="s">
        <v>69</v>
      </c>
      <c r="C116" s="78"/>
      <c r="D116" s="79">
        <f>F166</f>
        <v>1</v>
      </c>
      <c r="E116" s="118">
        <f>F167</f>
        <v>3.952569169960474E-3</v>
      </c>
      <c r="F116" s="118">
        <f t="shared" si="0"/>
        <v>4.3917435221783041E-2</v>
      </c>
      <c r="G116" s="133" t="s">
        <v>70</v>
      </c>
      <c r="H116" s="16"/>
    </row>
    <row r="117" spans="2:8" ht="15" customHeight="1">
      <c r="B117" s="57" t="s">
        <v>71</v>
      </c>
      <c r="C117" s="78"/>
      <c r="D117" s="79">
        <f>F172</f>
        <v>0.5</v>
      </c>
      <c r="E117" s="118">
        <f>F173</f>
        <v>1.976284584980237E-3</v>
      </c>
      <c r="F117" s="118">
        <f t="shared" si="0"/>
        <v>2.1958717610891521E-2</v>
      </c>
      <c r="G117" s="135" t="s">
        <v>72</v>
      </c>
      <c r="H117" s="16"/>
    </row>
    <row r="118" spans="2:8" ht="15" customHeight="1">
      <c r="B118" s="57" t="s">
        <v>73</v>
      </c>
      <c r="C118" s="78"/>
      <c r="D118" s="79">
        <f>F180</f>
        <v>1.1831</v>
      </c>
      <c r="E118" s="118">
        <f>F181</f>
        <v>4.6762845849802372E-3</v>
      </c>
      <c r="F118" s="123">
        <f t="shared" si="0"/>
        <v>5.1958717610891519E-2</v>
      </c>
      <c r="G118" s="45"/>
      <c r="H118" s="16"/>
    </row>
    <row r="119" spans="2:8" ht="15" customHeight="1">
      <c r="B119" s="57" t="s">
        <v>74</v>
      </c>
      <c r="C119" s="78"/>
      <c r="D119" s="79">
        <f>F188</f>
        <v>0.5</v>
      </c>
      <c r="E119" s="118">
        <f>F189</f>
        <v>1.976284584980237E-3</v>
      </c>
      <c r="F119" s="123">
        <f t="shared" si="0"/>
        <v>2.1958717610891521E-2</v>
      </c>
      <c r="G119" s="45"/>
      <c r="H119" s="16"/>
    </row>
    <row r="120" spans="2:8" ht="15" customHeight="1">
      <c r="B120" s="57" t="s">
        <v>75</v>
      </c>
      <c r="C120" s="78"/>
      <c r="D120" s="79">
        <f>F194</f>
        <v>0.44999999999999996</v>
      </c>
      <c r="E120" s="118">
        <f>F195</f>
        <v>1.7786561264822134E-3</v>
      </c>
      <c r="F120" s="123">
        <f t="shared" si="0"/>
        <v>1.9762845849802368E-2</v>
      </c>
      <c r="G120" s="45"/>
      <c r="H120" s="16"/>
    </row>
    <row r="121" spans="2:8" ht="15" customHeight="1">
      <c r="B121" s="57" t="s">
        <v>76</v>
      </c>
      <c r="C121" s="78"/>
      <c r="D121" s="79">
        <f>F199</f>
        <v>2.9699999999999998</v>
      </c>
      <c r="E121" s="118">
        <f>F200</f>
        <v>1.1739130434782608E-2</v>
      </c>
      <c r="F121" s="123">
        <f t="shared" si="0"/>
        <v>0.13043478260869562</v>
      </c>
      <c r="G121" s="45"/>
      <c r="H121" s="16"/>
    </row>
    <row r="122" spans="2:8" ht="15" customHeight="1">
      <c r="B122" s="154" t="s">
        <v>77</v>
      </c>
      <c r="C122" s="155">
        <f>D122/E107</f>
        <v>0.04</v>
      </c>
      <c r="D122" s="156">
        <f>IF(E98&gt;0,E107*0.04,D107*0.04)</f>
        <v>0.91080000000000005</v>
      </c>
      <c r="E122" s="157">
        <f>D122/253</f>
        <v>3.6000000000000003E-3</v>
      </c>
      <c r="F122" s="161"/>
      <c r="G122" s="45"/>
      <c r="H122" s="16"/>
    </row>
    <row r="123" spans="2:8" ht="15" customHeight="1" thickBot="1">
      <c r="B123" s="58" t="s">
        <v>78</v>
      </c>
      <c r="C123" s="80"/>
      <c r="D123" s="81">
        <f>SUM(D113:D121)+D122</f>
        <v>22.713899999999995</v>
      </c>
      <c r="E123" s="119">
        <f>SUM(E113:E122)</f>
        <v>8.9778260869565224E-2</v>
      </c>
      <c r="F123" s="162"/>
      <c r="G123" s="45"/>
      <c r="H123" s="16"/>
    </row>
    <row r="124" spans="2:8" ht="15" customHeight="1" thickBot="1">
      <c r="B124" s="136" t="s">
        <v>79</v>
      </c>
      <c r="C124" s="137"/>
      <c r="D124" s="138">
        <f>IF(E98&gt;0,E107,D107)</f>
        <v>22.77</v>
      </c>
      <c r="E124" s="139">
        <f>IF(E104&gt;0,E104,D104)</f>
        <v>0.09</v>
      </c>
      <c r="F124" s="163"/>
      <c r="G124" s="45"/>
      <c r="H124" s="16"/>
    </row>
    <row r="125" spans="2:8" ht="15" customHeight="1">
      <c r="B125" s="59" t="s">
        <v>80</v>
      </c>
      <c r="C125" s="82">
        <f>IF(E98&gt;0,D125/E107,D125/D107)</f>
        <v>4.2463768115942144E-2</v>
      </c>
      <c r="D125" s="83">
        <f>D124-SUM(D113:D121)</f>
        <v>0.96690000000000254</v>
      </c>
      <c r="E125" s="120">
        <f>D125/253</f>
        <v>3.8217391304347925E-3</v>
      </c>
      <c r="F125" s="123">
        <f>+E125*100%/$C$45</f>
        <v>4.2463768115942137E-2</v>
      </c>
      <c r="G125" s="124"/>
      <c r="H125" s="16"/>
    </row>
    <row r="126" spans="2:8" ht="15" customHeight="1" thickBot="1">
      <c r="B126" s="60" t="s">
        <v>81</v>
      </c>
      <c r="C126" s="84"/>
      <c r="D126" s="85">
        <f>D127-D124</f>
        <v>230.23</v>
      </c>
      <c r="E126" s="121">
        <f>D126/D107</f>
        <v>0.90999999999999992</v>
      </c>
      <c r="F126" s="164"/>
      <c r="G126" s="45"/>
      <c r="H126" s="16"/>
    </row>
    <row r="127" spans="2:8" ht="15" customHeight="1" thickBot="1">
      <c r="B127" s="61" t="s">
        <v>82</v>
      </c>
      <c r="C127" s="86"/>
      <c r="D127" s="87">
        <v>253</v>
      </c>
      <c r="E127" s="122">
        <v>1</v>
      </c>
      <c r="F127" s="165">
        <f>+F113+F114+F115+F116+F117+F118+F119+F120+F121+F125</f>
        <v>1</v>
      </c>
      <c r="G127" s="45"/>
      <c r="H127" s="16"/>
    </row>
    <row r="128" spans="2:8">
      <c r="D128" s="45"/>
      <c r="E128" s="16"/>
      <c r="F128" s="16"/>
      <c r="G128" s="16"/>
      <c r="H128" s="16"/>
    </row>
    <row r="129" spans="2:8" ht="15" customHeight="1">
      <c r="B129" s="62" t="s">
        <v>83</v>
      </c>
      <c r="C129" s="62"/>
      <c r="D129" s="44"/>
      <c r="E129" s="19"/>
      <c r="F129" s="19"/>
      <c r="G129" s="16"/>
      <c r="H129" s="16"/>
    </row>
    <row r="130" spans="2:8" ht="15" customHeight="1">
      <c r="B130" s="63" t="s">
        <v>84</v>
      </c>
      <c r="C130" s="63"/>
      <c r="D130" s="44"/>
      <c r="E130" s="63"/>
      <c r="F130" s="19"/>
      <c r="G130" s="16"/>
      <c r="H130" s="16"/>
    </row>
    <row r="131" spans="2:8" ht="15" customHeight="1">
      <c r="B131" s="63" t="s">
        <v>85</v>
      </c>
      <c r="C131" s="63"/>
      <c r="D131" s="44"/>
      <c r="E131" s="63"/>
      <c r="F131" s="19"/>
      <c r="G131" s="16"/>
      <c r="H131" s="16"/>
    </row>
    <row r="132" spans="2:8" ht="15.95" customHeight="1">
      <c r="B132" s="64"/>
      <c r="C132" s="16"/>
    </row>
    <row r="133" spans="2:8" ht="15" customHeight="1">
      <c r="B133" s="199" t="s">
        <v>86</v>
      </c>
      <c r="C133" s="199"/>
      <c r="D133" s="199"/>
      <c r="E133" s="199"/>
      <c r="F133" s="199"/>
      <c r="G133" s="16"/>
      <c r="H133" s="16"/>
    </row>
    <row r="134" spans="2:8" ht="15" customHeight="1">
      <c r="B134" s="199"/>
      <c r="C134" s="199"/>
      <c r="D134" s="199"/>
      <c r="E134" s="199"/>
      <c r="F134" s="199"/>
      <c r="G134" s="16"/>
      <c r="H134" s="16"/>
    </row>
    <row r="135" spans="2:8" ht="15" customHeight="1">
      <c r="B135" s="199"/>
      <c r="C135" s="199"/>
      <c r="D135" s="199"/>
      <c r="E135" s="199"/>
      <c r="F135" s="199"/>
      <c r="G135" s="16"/>
      <c r="H135" s="16"/>
    </row>
    <row r="136" spans="2:8" ht="15" customHeight="1">
      <c r="B136" s="199"/>
      <c r="C136" s="199"/>
      <c r="D136" s="199"/>
      <c r="E136" s="199"/>
      <c r="F136" s="199"/>
      <c r="G136" s="16"/>
      <c r="H136" s="16"/>
    </row>
    <row r="137" spans="2:8" ht="15" customHeight="1">
      <c r="B137" s="199"/>
      <c r="C137" s="199"/>
      <c r="D137" s="199"/>
      <c r="E137" s="199"/>
      <c r="F137" s="199"/>
      <c r="G137" s="16"/>
      <c r="H137" s="16"/>
    </row>
    <row r="138" spans="2:8" ht="15" customHeight="1">
      <c r="B138" s="199"/>
      <c r="C138" s="199"/>
      <c r="D138" s="199"/>
      <c r="E138" s="199"/>
      <c r="F138" s="199"/>
      <c r="G138" s="16"/>
      <c r="H138" s="16"/>
    </row>
    <row r="139" spans="2:8" ht="15" customHeight="1">
      <c r="B139" s="199"/>
      <c r="C139" s="199"/>
      <c r="D139" s="199"/>
      <c r="E139" s="199"/>
      <c r="F139" s="199"/>
      <c r="G139" s="16"/>
      <c r="H139" s="16"/>
    </row>
    <row r="140" spans="2:8" s="71" customFormat="1" ht="58.5" customHeight="1">
      <c r="B140" s="65"/>
      <c r="C140" s="65"/>
      <c r="D140" s="51"/>
      <c r="E140" s="51"/>
      <c r="F140" s="51"/>
      <c r="G140" s="19"/>
      <c r="H140" s="19"/>
    </row>
    <row r="141" spans="2:8" s="71" customFormat="1" ht="38.25">
      <c r="B141" s="189" t="s">
        <v>87</v>
      </c>
      <c r="C141" s="65"/>
      <c r="D141" s="51"/>
      <c r="E141" s="51"/>
      <c r="F141" s="51"/>
      <c r="G141" s="19"/>
      <c r="H141" s="19"/>
    </row>
    <row r="142" spans="2:8" s="71" customFormat="1" ht="11.25" customHeight="1">
      <c r="B142" s="65"/>
      <c r="C142" s="65"/>
      <c r="D142" s="51"/>
      <c r="E142" s="51"/>
      <c r="F142" s="51"/>
      <c r="G142" s="19"/>
      <c r="H142" s="19"/>
    </row>
    <row r="143" spans="2:8" s="71" customFormat="1" ht="33.75" customHeight="1">
      <c r="B143" s="57" t="s">
        <v>88</v>
      </c>
      <c r="C143" s="78"/>
      <c r="D143" s="4" t="s">
        <v>89</v>
      </c>
      <c r="E143" s="108" t="s">
        <v>90</v>
      </c>
      <c r="F143" s="4" t="s">
        <v>59</v>
      </c>
      <c r="G143" s="19"/>
      <c r="H143" s="19"/>
    </row>
    <row r="144" spans="2:8" ht="15" customHeight="1" thickBot="1">
      <c r="B144" s="30" t="s">
        <v>91</v>
      </c>
      <c r="C144" s="33"/>
      <c r="D144" s="143">
        <v>50</v>
      </c>
      <c r="E144" s="169">
        <v>0.16</v>
      </c>
      <c r="F144" s="26">
        <f>D144*E144</f>
        <v>8</v>
      </c>
      <c r="G144" s="16"/>
      <c r="H144" s="16"/>
    </row>
    <row r="145" spans="2:8" ht="17.100000000000001" customHeight="1">
      <c r="B145" s="66" t="s">
        <v>92</v>
      </c>
      <c r="C145" s="88"/>
      <c r="D145" s="89"/>
      <c r="E145" s="90"/>
      <c r="F145" s="91">
        <f>SUM(F144:F144)</f>
        <v>8</v>
      </c>
      <c r="G145" s="16"/>
      <c r="H145" s="16"/>
    </row>
    <row r="146" spans="2:8" ht="17.100000000000001" customHeight="1" thickBot="1">
      <c r="B146" s="186" t="s">
        <v>93</v>
      </c>
      <c r="C146" s="48">
        <f>IF(C14=100%,F145/D107,F145/E107)</f>
        <v>0.35133948177426438</v>
      </c>
      <c r="D146" s="92"/>
      <c r="E146" s="93"/>
      <c r="F146" s="94">
        <f>F145/253</f>
        <v>3.1620553359683792E-2</v>
      </c>
      <c r="G146" s="16"/>
      <c r="H146" s="16"/>
    </row>
    <row r="147" spans="2:8" ht="11.1" customHeight="1">
      <c r="B147" s="19"/>
      <c r="C147" s="19"/>
      <c r="D147" s="20"/>
      <c r="E147" s="7"/>
      <c r="F147" s="7"/>
      <c r="G147" s="16"/>
      <c r="H147" s="16"/>
    </row>
    <row r="148" spans="2:8" ht="30" customHeight="1">
      <c r="B148" s="57" t="s">
        <v>94</v>
      </c>
      <c r="C148" s="78"/>
      <c r="D148" s="4" t="s">
        <v>89</v>
      </c>
      <c r="E148" s="109" t="s">
        <v>95</v>
      </c>
      <c r="F148" s="1" t="s">
        <v>59</v>
      </c>
      <c r="G148" s="16"/>
      <c r="H148" s="16"/>
    </row>
    <row r="149" spans="2:8" ht="25.5" customHeight="1" thickBot="1">
      <c r="B149" s="43" t="s">
        <v>96</v>
      </c>
      <c r="C149" s="34"/>
      <c r="D149" s="144">
        <v>20</v>
      </c>
      <c r="E149" s="169">
        <v>0.08</v>
      </c>
      <c r="F149" s="26">
        <f>D149*E149</f>
        <v>1.6</v>
      </c>
      <c r="G149" s="16"/>
      <c r="H149" s="16"/>
    </row>
    <row r="150" spans="2:8" ht="17.100000000000001" customHeight="1">
      <c r="B150" s="66" t="s">
        <v>92</v>
      </c>
      <c r="C150" s="88"/>
      <c r="D150" s="89"/>
      <c r="E150" s="90"/>
      <c r="F150" s="91">
        <f>SUM(F149:F149)</f>
        <v>1.6</v>
      </c>
      <c r="G150" s="16"/>
      <c r="H150" s="16"/>
    </row>
    <row r="151" spans="2:8" ht="17.100000000000001" customHeight="1" thickBot="1">
      <c r="B151" s="67" t="s">
        <v>97</v>
      </c>
      <c r="C151" s="48">
        <f>IF(C14=100%,F150/D107,F150/E107)</f>
        <v>7.026789635485288E-2</v>
      </c>
      <c r="D151" s="92"/>
      <c r="E151" s="95"/>
      <c r="F151" s="94">
        <f>F150/253</f>
        <v>6.3241106719367588E-3</v>
      </c>
      <c r="G151" s="16"/>
      <c r="H151" s="16"/>
    </row>
    <row r="152" spans="2:8" ht="17.100000000000001" customHeight="1">
      <c r="B152" s="62"/>
      <c r="C152" s="50"/>
      <c r="D152" s="96"/>
      <c r="E152" s="96"/>
      <c r="F152" s="97"/>
      <c r="G152" s="16"/>
      <c r="H152" s="16"/>
    </row>
    <row r="153" spans="2:8" ht="25.5">
      <c r="B153" s="187" t="s">
        <v>98</v>
      </c>
      <c r="C153" s="130">
        <f>C146+C151</f>
        <v>0.42160737812911725</v>
      </c>
      <c r="D153" s="96"/>
      <c r="E153" s="96"/>
      <c r="F153" s="97"/>
      <c r="G153" s="16"/>
      <c r="H153" s="16"/>
    </row>
    <row r="154" spans="2:8" ht="20.100000000000001" customHeight="1">
      <c r="B154" s="62"/>
      <c r="C154" s="50"/>
      <c r="D154" s="96"/>
      <c r="E154" s="96"/>
      <c r="F154" s="97"/>
      <c r="G154" s="16"/>
      <c r="H154" s="16"/>
    </row>
    <row r="155" spans="2:8" ht="33.75" customHeight="1">
      <c r="B155" s="57" t="s">
        <v>99</v>
      </c>
      <c r="C155" s="78"/>
      <c r="D155" s="1" t="s">
        <v>89</v>
      </c>
      <c r="E155" s="109" t="s">
        <v>100</v>
      </c>
      <c r="F155" s="1" t="s">
        <v>59</v>
      </c>
      <c r="H155" s="160"/>
    </row>
    <row r="156" spans="2:8" ht="14.1" customHeight="1">
      <c r="B156" s="30" t="s">
        <v>101</v>
      </c>
      <c r="C156" s="40"/>
      <c r="D156" s="145">
        <v>8</v>
      </c>
      <c r="E156" s="169">
        <v>0.6</v>
      </c>
      <c r="F156" s="42">
        <f>D156*E156</f>
        <v>4.8</v>
      </c>
    </row>
    <row r="157" spans="2:8" ht="14.1" customHeight="1">
      <c r="B157" s="36" t="s">
        <v>102</v>
      </c>
      <c r="C157" s="31"/>
      <c r="D157" s="146">
        <v>1</v>
      </c>
      <c r="E157" s="169">
        <v>0.8</v>
      </c>
      <c r="F157" s="42">
        <f xml:space="preserve"> D157*E157</f>
        <v>0.8</v>
      </c>
    </row>
    <row r="158" spans="2:8" ht="15" customHeight="1" thickBot="1">
      <c r="B158" s="152" t="s">
        <v>103</v>
      </c>
      <c r="C158" s="153"/>
      <c r="D158" s="147">
        <v>0</v>
      </c>
      <c r="E158" s="6">
        <v>1</v>
      </c>
      <c r="F158" s="41">
        <f>D158*E158</f>
        <v>0</v>
      </c>
    </row>
    <row r="159" spans="2:8" ht="17.100000000000001" customHeight="1">
      <c r="B159" s="128" t="s">
        <v>92</v>
      </c>
      <c r="C159" s="88"/>
      <c r="D159" s="89"/>
      <c r="E159" s="90"/>
      <c r="F159" s="91">
        <f>SUM(F156:F158)</f>
        <v>5.6</v>
      </c>
    </row>
    <row r="160" spans="2:8" ht="17.100000000000001" customHeight="1" thickBot="1">
      <c r="B160" s="188" t="s">
        <v>104</v>
      </c>
      <c r="C160" s="48">
        <f>IF(C14=100%,F159/D107,F159/E107)</f>
        <v>0.24593763724198506</v>
      </c>
      <c r="D160" s="92"/>
      <c r="E160" s="95"/>
      <c r="F160" s="94">
        <f>F159/253</f>
        <v>2.2134387351778653E-2</v>
      </c>
    </row>
    <row r="161" spans="2:6" ht="17.100000000000001" customHeight="1">
      <c r="B161" s="62"/>
      <c r="C161" s="50"/>
      <c r="D161" s="96"/>
      <c r="E161" s="96"/>
      <c r="F161" s="97"/>
    </row>
    <row r="162" spans="2:6" ht="25.5">
      <c r="B162" s="129" t="s">
        <v>99</v>
      </c>
      <c r="C162" s="130">
        <f>+C160</f>
        <v>0.24593763724198506</v>
      </c>
      <c r="D162" s="96"/>
      <c r="E162" s="96"/>
      <c r="F162" s="97"/>
    </row>
    <row r="163" spans="2:6" ht="10.5" customHeight="1">
      <c r="B163" s="18"/>
      <c r="C163" s="18"/>
      <c r="D163" s="21"/>
      <c r="E163" s="8"/>
      <c r="F163" s="8"/>
    </row>
    <row r="164" spans="2:6" ht="34.5" customHeight="1">
      <c r="B164" s="57" t="s">
        <v>105</v>
      </c>
      <c r="C164" s="78"/>
      <c r="D164" s="3" t="s">
        <v>89</v>
      </c>
      <c r="E164" s="109" t="s">
        <v>100</v>
      </c>
      <c r="F164" s="1" t="s">
        <v>59</v>
      </c>
    </row>
    <row r="165" spans="2:6" ht="27" customHeight="1" thickBot="1">
      <c r="B165" s="106" t="s">
        <v>106</v>
      </c>
      <c r="C165" s="49"/>
      <c r="D165" s="145">
        <v>20</v>
      </c>
      <c r="E165" s="169">
        <v>0.05</v>
      </c>
      <c r="F165" s="26">
        <f t="shared" ref="F165" si="1">D165*E165</f>
        <v>1</v>
      </c>
    </row>
    <row r="166" spans="2:6" ht="17.100000000000001" customHeight="1">
      <c r="B166" s="66" t="s">
        <v>92</v>
      </c>
      <c r="C166" s="88"/>
      <c r="D166" s="89"/>
      <c r="E166" s="90"/>
      <c r="F166" s="91">
        <f>SUM(F165:F165)</f>
        <v>1</v>
      </c>
    </row>
    <row r="167" spans="2:6" ht="17.100000000000001" customHeight="1" thickBot="1">
      <c r="B167" s="188" t="s">
        <v>107</v>
      </c>
      <c r="C167" s="48">
        <f>IF(C14=100%,F166/D107,F166/E107)</f>
        <v>4.3917435221783048E-2</v>
      </c>
      <c r="D167" s="92"/>
      <c r="E167" s="95"/>
      <c r="F167" s="94">
        <f>F166/253</f>
        <v>3.952569169960474E-3</v>
      </c>
    </row>
    <row r="168" spans="2:6" ht="11.1" customHeight="1">
      <c r="B168" s="19"/>
      <c r="C168" s="19"/>
      <c r="D168" s="22"/>
      <c r="E168" s="9"/>
      <c r="F168" s="9"/>
    </row>
    <row r="169" spans="2:6" ht="33.75">
      <c r="B169" s="57" t="s">
        <v>108</v>
      </c>
      <c r="C169" s="78"/>
      <c r="D169" s="4" t="s">
        <v>89</v>
      </c>
      <c r="E169" s="109" t="s">
        <v>100</v>
      </c>
      <c r="F169" s="1" t="s">
        <v>59</v>
      </c>
    </row>
    <row r="170" spans="2:6" ht="25.5">
      <c r="B170" s="190" t="s">
        <v>109</v>
      </c>
      <c r="C170" s="38"/>
      <c r="D170" s="144">
        <v>1</v>
      </c>
      <c r="E170" s="169">
        <v>0.5</v>
      </c>
      <c r="F170" s="26">
        <f t="shared" ref="F170:F171" si="2">D170*E170</f>
        <v>0.5</v>
      </c>
    </row>
    <row r="171" spans="2:6" ht="15" customHeight="1" thickBot="1">
      <c r="B171" s="47" t="s">
        <v>110</v>
      </c>
      <c r="C171" s="46"/>
      <c r="D171" s="143">
        <v>0</v>
      </c>
      <c r="E171" s="169">
        <v>0.34</v>
      </c>
      <c r="F171" s="26">
        <f t="shared" si="2"/>
        <v>0</v>
      </c>
    </row>
    <row r="172" spans="2:6" ht="17.100000000000001" customHeight="1">
      <c r="B172" s="66" t="s">
        <v>92</v>
      </c>
      <c r="C172" s="88"/>
      <c r="D172" s="89"/>
      <c r="E172" s="90"/>
      <c r="F172" s="91">
        <f>SUM(F170:F171)</f>
        <v>0.5</v>
      </c>
    </row>
    <row r="173" spans="2:6" ht="17.100000000000001" customHeight="1" thickBot="1">
      <c r="B173" s="188" t="s">
        <v>111</v>
      </c>
      <c r="C173" s="48">
        <f>IF(C14=100%,F172/D107,F172/E107)</f>
        <v>2.1958717610891524E-2</v>
      </c>
      <c r="D173" s="92"/>
      <c r="E173" s="95"/>
      <c r="F173" s="94">
        <f>F172/253</f>
        <v>1.976284584980237E-3</v>
      </c>
    </row>
    <row r="174" spans="2:6" ht="17.100000000000001" customHeight="1">
      <c r="B174" s="62"/>
      <c r="C174" s="50"/>
      <c r="D174" s="96"/>
      <c r="E174" s="96"/>
      <c r="F174" s="97"/>
    </row>
    <row r="175" spans="2:6" ht="27.75" customHeight="1">
      <c r="B175" s="129" t="s">
        <v>112</v>
      </c>
      <c r="C175" s="130">
        <f>+C167+C173</f>
        <v>6.5876152832674575E-2</v>
      </c>
      <c r="D175" s="96"/>
      <c r="E175" s="96"/>
      <c r="F175" s="97"/>
    </row>
    <row r="176" spans="2:6" ht="11.1" customHeight="1">
      <c r="B176" s="71"/>
      <c r="C176" s="71"/>
      <c r="D176" s="127"/>
      <c r="E176" s="71"/>
      <c r="F176" s="71"/>
    </row>
    <row r="177" spans="2:6" ht="33.75">
      <c r="B177" s="57" t="s">
        <v>113</v>
      </c>
      <c r="C177" s="78"/>
      <c r="D177" s="151" t="s">
        <v>89</v>
      </c>
      <c r="E177" s="109" t="s">
        <v>100</v>
      </c>
      <c r="F177" s="1" t="s">
        <v>59</v>
      </c>
    </row>
    <row r="178" spans="2:6" ht="15" customHeight="1">
      <c r="B178" s="30" t="s">
        <v>114</v>
      </c>
      <c r="C178" s="38"/>
      <c r="D178" s="26">
        <f>D124</f>
        <v>22.77</v>
      </c>
      <c r="E178" s="169">
        <v>0.03</v>
      </c>
      <c r="F178" s="26">
        <f>D178*E178</f>
        <v>0.68309999999999993</v>
      </c>
    </row>
    <row r="179" spans="2:6" ht="15" customHeight="1" thickBot="1">
      <c r="B179" s="5" t="s">
        <v>115</v>
      </c>
      <c r="C179" s="38"/>
      <c r="D179" s="148">
        <v>0.5</v>
      </c>
      <c r="E179" s="6">
        <v>1</v>
      </c>
      <c r="F179" s="26">
        <f t="shared" ref="F179" si="3">D179*E179</f>
        <v>0.5</v>
      </c>
    </row>
    <row r="180" spans="2:6" ht="17.100000000000001" customHeight="1">
      <c r="B180" s="66" t="s">
        <v>92</v>
      </c>
      <c r="C180" s="88"/>
      <c r="D180" s="89"/>
      <c r="E180" s="107"/>
      <c r="F180" s="91">
        <f>SUM(F178:F179)</f>
        <v>1.1831</v>
      </c>
    </row>
    <row r="181" spans="2:6" ht="17.100000000000001" customHeight="1" thickBot="1">
      <c r="B181" s="188" t="s">
        <v>111</v>
      </c>
      <c r="C181" s="48">
        <f>IF(C14=100%,F180/D107,F180/E107)</f>
        <v>5.1958717610891526E-2</v>
      </c>
      <c r="D181" s="92"/>
      <c r="E181" s="95"/>
      <c r="F181" s="94">
        <f>F180/253</f>
        <v>4.6762845849802372E-3</v>
      </c>
    </row>
    <row r="182" spans="2:6" ht="11.1" customHeight="1">
      <c r="B182" s="68"/>
      <c r="C182" s="68"/>
      <c r="D182" s="98"/>
      <c r="E182" s="68"/>
      <c r="F182" s="68"/>
    </row>
    <row r="183" spans="2:6" ht="35.25" customHeight="1">
      <c r="B183" s="57" t="s">
        <v>116</v>
      </c>
      <c r="C183" s="78"/>
      <c r="D183" s="3" t="s">
        <v>89</v>
      </c>
      <c r="E183" s="109" t="s">
        <v>100</v>
      </c>
      <c r="F183" s="1" t="s">
        <v>59</v>
      </c>
    </row>
    <row r="184" spans="2:6" ht="15" customHeight="1">
      <c r="B184" s="5" t="s">
        <v>117</v>
      </c>
      <c r="C184" s="38"/>
      <c r="D184" s="144">
        <v>0</v>
      </c>
      <c r="E184" s="1">
        <v>1</v>
      </c>
      <c r="F184" s="26">
        <f>D184*E184</f>
        <v>0</v>
      </c>
    </row>
    <row r="185" spans="2:6" ht="15" customHeight="1">
      <c r="B185" s="32" t="s">
        <v>118</v>
      </c>
      <c r="C185" s="38"/>
      <c r="D185" s="149">
        <v>0</v>
      </c>
      <c r="E185" s="170">
        <v>1</v>
      </c>
      <c r="F185" s="26">
        <f>D185*E185</f>
        <v>0</v>
      </c>
    </row>
    <row r="186" spans="2:6" ht="15" customHeight="1">
      <c r="B186" s="39" t="s">
        <v>119</v>
      </c>
      <c r="C186" s="31"/>
      <c r="D186" s="150">
        <v>0</v>
      </c>
      <c r="E186" s="170">
        <v>1</v>
      </c>
      <c r="F186" s="26">
        <f>D186*E186</f>
        <v>0</v>
      </c>
    </row>
    <row r="187" spans="2:6" ht="15" customHeight="1" thickBot="1">
      <c r="B187" s="152" t="s">
        <v>103</v>
      </c>
      <c r="C187" s="153"/>
      <c r="D187" s="144">
        <v>0.5</v>
      </c>
      <c r="E187" s="1">
        <v>1</v>
      </c>
      <c r="F187" s="26">
        <f t="shared" ref="F187" si="4">D187*E187</f>
        <v>0.5</v>
      </c>
    </row>
    <row r="188" spans="2:6" ht="17.100000000000001" customHeight="1">
      <c r="B188" s="66" t="s">
        <v>92</v>
      </c>
      <c r="C188" s="88"/>
      <c r="D188" s="89"/>
      <c r="E188" s="90"/>
      <c r="F188" s="91">
        <f>SUM(F184:F187)</f>
        <v>0.5</v>
      </c>
    </row>
    <row r="189" spans="2:6" ht="17.100000000000001" customHeight="1" thickBot="1">
      <c r="B189" s="67" t="s">
        <v>93</v>
      </c>
      <c r="C189" s="48">
        <f>IF(C14=100%,F188/D107,F188/E107)</f>
        <v>2.1958717610891524E-2</v>
      </c>
      <c r="D189" s="92"/>
      <c r="E189" s="95"/>
      <c r="F189" s="94">
        <f>F188/253</f>
        <v>1.976284584980237E-3</v>
      </c>
    </row>
    <row r="190" spans="2:6" ht="11.1" customHeight="1">
      <c r="B190" s="68"/>
      <c r="C190" s="68"/>
      <c r="D190" s="98"/>
      <c r="E190" s="68"/>
      <c r="F190" s="68"/>
    </row>
    <row r="191" spans="2:6" ht="37.5" customHeight="1">
      <c r="B191" s="69" t="s">
        <v>120</v>
      </c>
      <c r="C191" s="99"/>
      <c r="D191" s="3" t="s">
        <v>89</v>
      </c>
      <c r="E191" s="109" t="s">
        <v>100</v>
      </c>
      <c r="F191" s="1" t="s">
        <v>59</v>
      </c>
    </row>
    <row r="192" spans="2:6" ht="15" customHeight="1">
      <c r="B192" s="5" t="s">
        <v>121</v>
      </c>
      <c r="C192" s="38"/>
      <c r="D192" s="144">
        <v>0</v>
      </c>
      <c r="E192" s="4">
        <v>0.5</v>
      </c>
      <c r="F192" s="26">
        <f>D192*E192</f>
        <v>0</v>
      </c>
    </row>
    <row r="193" spans="2:8" ht="15" customHeight="1" thickBot="1">
      <c r="B193" s="39" t="s">
        <v>122</v>
      </c>
      <c r="C193" s="35"/>
      <c r="D193" s="150">
        <v>5</v>
      </c>
      <c r="E193" s="1">
        <v>1</v>
      </c>
      <c r="F193" s="26">
        <f>D193*E193*E124</f>
        <v>0.44999999999999996</v>
      </c>
    </row>
    <row r="194" spans="2:8" ht="15.95" customHeight="1">
      <c r="B194" s="66" t="s">
        <v>92</v>
      </c>
      <c r="C194" s="88"/>
      <c r="D194" s="89"/>
      <c r="E194" s="90"/>
      <c r="F194" s="91">
        <f>SUM(F192:F193)</f>
        <v>0.44999999999999996</v>
      </c>
    </row>
    <row r="195" spans="2:8" ht="15.95" customHeight="1" thickBot="1">
      <c r="B195" s="67" t="s">
        <v>123</v>
      </c>
      <c r="C195" s="48">
        <f>IF(C14=100%,F194/D107,F194/E107)</f>
        <v>1.9762845849802368E-2</v>
      </c>
      <c r="D195" s="92"/>
      <c r="E195" s="95"/>
      <c r="F195" s="94">
        <f>F194/253</f>
        <v>1.7786561264822134E-3</v>
      </c>
    </row>
    <row r="196" spans="2:8" ht="11.1" customHeight="1">
      <c r="B196" s="68"/>
      <c r="C196" s="68"/>
      <c r="D196" s="98"/>
      <c r="E196" s="68"/>
      <c r="F196" s="68"/>
    </row>
    <row r="197" spans="2:8" ht="21" customHeight="1" thickBot="1">
      <c r="B197" s="69" t="s">
        <v>124</v>
      </c>
      <c r="C197" s="99"/>
      <c r="D197" s="3" t="s">
        <v>89</v>
      </c>
      <c r="E197" s="109" t="s">
        <v>125</v>
      </c>
      <c r="F197" s="1" t="s">
        <v>59</v>
      </c>
    </row>
    <row r="198" spans="2:8" ht="15" customHeight="1" thickBot="1">
      <c r="B198" s="5" t="s">
        <v>126</v>
      </c>
      <c r="C198" s="33"/>
      <c r="D198" s="37">
        <f>D108</f>
        <v>33</v>
      </c>
      <c r="E198" s="4">
        <v>1</v>
      </c>
      <c r="F198" s="2">
        <f>D198*E198</f>
        <v>33</v>
      </c>
    </row>
    <row r="199" spans="2:8" ht="17.100000000000001" customHeight="1">
      <c r="B199" s="66" t="s">
        <v>127</v>
      </c>
      <c r="C199" s="88"/>
      <c r="D199" s="89"/>
      <c r="E199" s="90"/>
      <c r="F199" s="91">
        <f>IF(E104&gt;0,D198*E104,D198*E198)</f>
        <v>2.9699999999999998</v>
      </c>
    </row>
    <row r="200" spans="2:8" ht="17.100000000000001" customHeight="1" thickBot="1">
      <c r="B200" s="67" t="s">
        <v>93</v>
      </c>
      <c r="C200" s="48">
        <f>IF(C14=100%,F199/D107,F199/E107)</f>
        <v>0.13043478260869565</v>
      </c>
      <c r="D200" s="92"/>
      <c r="E200" s="95"/>
      <c r="F200" s="94">
        <f>F199/253</f>
        <v>1.1739130434782608E-2</v>
      </c>
    </row>
    <row r="201" spans="2:8">
      <c r="B201" s="70"/>
      <c r="C201" s="70"/>
      <c r="D201" s="100"/>
      <c r="E201" s="70"/>
      <c r="F201" s="70"/>
    </row>
    <row r="202" spans="2:8" ht="15" customHeight="1">
      <c r="B202" s="8"/>
      <c r="C202" s="8"/>
      <c r="D202" s="8"/>
      <c r="E202" s="8"/>
      <c r="F202" s="8"/>
      <c r="G202" s="16"/>
      <c r="H202" s="16"/>
    </row>
    <row r="203" spans="2:8" ht="15" customHeight="1">
      <c r="B203" s="8"/>
      <c r="C203" s="8"/>
      <c r="D203" s="8"/>
      <c r="E203" s="8"/>
      <c r="F203" s="8"/>
      <c r="G203" s="16"/>
      <c r="H203" s="16"/>
    </row>
    <row r="204" spans="2:8" ht="15" customHeight="1">
      <c r="B204" s="8"/>
      <c r="C204" s="8"/>
      <c r="D204" s="8"/>
      <c r="E204" s="8"/>
      <c r="F204" s="8"/>
      <c r="G204" s="16"/>
      <c r="H204" s="16"/>
    </row>
    <row r="205" spans="2:8" ht="15" customHeight="1">
      <c r="B205" s="8"/>
      <c r="C205" s="8"/>
      <c r="D205" s="8"/>
      <c r="E205" s="8"/>
      <c r="F205" s="8"/>
      <c r="G205" s="16"/>
      <c r="H205" s="16"/>
    </row>
    <row r="261" ht="15" customHeight="1"/>
    <row r="268" ht="20.100000000000001" customHeight="1"/>
    <row r="269" ht="15" customHeight="1"/>
    <row r="275" ht="20.100000000000001" customHeight="1"/>
    <row r="276" ht="15" customHeight="1"/>
  </sheetData>
  <sheetProtection algorithmName="SHA-512" hashValue="XBgl8I1dc4KgAIrru9BOZXbFonrSAMg+9kx43hLAbiJgHYoDAvI6c8JaYiCKd1NNGpYm9nLrKPzCbbYayyW3GQ==" saltValue="c8F0aZCOeohU/JC7hIzXVw==" spinCount="100000" sheet="1" objects="1" scenarios="1"/>
  <mergeCells count="22">
    <mergeCell ref="C21:F21"/>
    <mergeCell ref="C85:F85"/>
    <mergeCell ref="C87:F87"/>
    <mergeCell ref="C89:F89"/>
    <mergeCell ref="C91:F91"/>
    <mergeCell ref="D27:H27"/>
    <mergeCell ref="C16:F16"/>
    <mergeCell ref="C10:F10"/>
    <mergeCell ref="C4:F4"/>
    <mergeCell ref="C6:F6"/>
    <mergeCell ref="B133:F139"/>
    <mergeCell ref="C49:F49"/>
    <mergeCell ref="C53:F53"/>
    <mergeCell ref="C57:F57"/>
    <mergeCell ref="C63:F63"/>
    <mergeCell ref="C67:F67"/>
    <mergeCell ref="C69:F69"/>
    <mergeCell ref="C71:F71"/>
    <mergeCell ref="C75:F75"/>
    <mergeCell ref="C77:F77"/>
    <mergeCell ref="C81:F81"/>
    <mergeCell ref="C25:F25"/>
  </mergeCells>
  <phoneticPr fontId="2" type="noConversion"/>
  <pageMargins left="0.55118110236220474" right="0.55118110236220474" top="0.82677165354330717" bottom="0.78740157480314965" header="0.51181102362204722" footer="0.51181102362204722"/>
  <pageSetup paperSize="9" scale="65" fitToHeight="0" orientation="portrait" r:id="rId1"/>
  <headerFooter>
    <oddHeader>&amp;C
&amp;R&amp;G</oddHeader>
    <oddFooter>&amp;LSTEBE institutionelle Heimseelsorge Version 260907&amp;C&amp;P&amp;Rzuletzt gespeichert am &amp;D</oddFooter>
  </headerFooter>
  <rowBreaks count="4" manualBreakCount="4">
    <brk id="68" min="1" max="7" man="1"/>
    <brk id="91" max="16383" man="1"/>
    <brk id="154" min="1" max="7" man="1"/>
    <brk id="260" max="16383" man="1"/>
  </rowBreaks>
  <legacyDrawingHF r:id="rId2"/>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A4D9E-4F0C-418D-B98A-36A5145EB748}">
  <dimension ref="B2:D23"/>
  <sheetViews>
    <sheetView workbookViewId="0">
      <selection activeCell="B11" sqref="B11"/>
    </sheetView>
  </sheetViews>
  <sheetFormatPr baseColWidth="10" defaultColWidth="11" defaultRowHeight="12.75"/>
  <cols>
    <col min="1" max="1" width="3.25" customWidth="1"/>
    <col min="2" max="2" width="120.125" customWidth="1"/>
    <col min="4" max="4" width="97" customWidth="1"/>
  </cols>
  <sheetData>
    <row r="2" spans="2:4" ht="15.75">
      <c r="B2" s="178" t="s">
        <v>128</v>
      </c>
      <c r="D2" s="191"/>
    </row>
    <row r="3" spans="2:4" ht="15.75">
      <c r="B3" s="178"/>
      <c r="D3" s="191"/>
    </row>
    <row r="4" spans="2:4" ht="54" customHeight="1">
      <c r="B4" s="193" t="s">
        <v>129</v>
      </c>
      <c r="D4" s="191"/>
    </row>
    <row r="5" spans="2:4" ht="68.25" customHeight="1">
      <c r="B5" s="193" t="s">
        <v>130</v>
      </c>
      <c r="D5" s="192"/>
    </row>
    <row r="6" spans="2:4" ht="51.75" customHeight="1">
      <c r="B6" s="193" t="s">
        <v>131</v>
      </c>
      <c r="D6" s="191"/>
    </row>
    <row r="7" spans="2:4" ht="60">
      <c r="B7" s="194" t="s">
        <v>135</v>
      </c>
      <c r="D7" s="192"/>
    </row>
    <row r="8" spans="2:4" ht="13.5" customHeight="1">
      <c r="B8" s="176"/>
    </row>
    <row r="9" spans="2:4" ht="30">
      <c r="B9" s="179" t="s">
        <v>133</v>
      </c>
    </row>
    <row r="10" spans="2:4" ht="15">
      <c r="B10" s="177"/>
    </row>
    <row r="11" spans="2:4" ht="30">
      <c r="B11" s="177" t="s">
        <v>136</v>
      </c>
    </row>
    <row r="12" spans="2:4" ht="15">
      <c r="B12" s="177"/>
    </row>
    <row r="13" spans="2:4" ht="30">
      <c r="B13" s="179" t="s">
        <v>132</v>
      </c>
      <c r="D13" s="191"/>
    </row>
    <row r="14" spans="2:4" ht="15">
      <c r="B14" s="177"/>
    </row>
    <row r="15" spans="2:4" ht="15">
      <c r="B15" s="177" t="s">
        <v>134</v>
      </c>
    </row>
    <row r="16" spans="2:4" ht="15">
      <c r="B16" s="177"/>
    </row>
    <row r="17" spans="2:2" ht="15">
      <c r="B17" s="177"/>
    </row>
    <row r="18" spans="2:2" ht="15">
      <c r="B18" s="177"/>
    </row>
    <row r="20" spans="2:2" ht="15">
      <c r="B20" s="177"/>
    </row>
    <row r="21" spans="2:2" ht="15">
      <c r="B21" s="175"/>
    </row>
    <row r="22" spans="2:2" ht="15">
      <c r="B22" s="175"/>
    </row>
    <row r="23" spans="2:2" ht="15">
      <c r="B23" s="175"/>
    </row>
  </sheetData>
  <sheetProtection algorithmName="SHA-512" hashValue="6IsmwU5x8GzcLUhHo4uuyL9SnwRehwnOJ/qsZNs70ky9yCrO9LUwx/dn7r0Frx2orIIJMNDn/MXE2ZZSnOe2XA==" saltValue="uq/bWfuIvyxKQy6B7qDYoQ==" spinCount="100000" sheet="1" objects="1" scenarios="1"/>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E870D2E2B65F44781B0DC1EEA53EA83" ma:contentTypeVersion="13" ma:contentTypeDescription="Ein neues Dokument erstellen." ma:contentTypeScope="" ma:versionID="c0d43e759ff74916112c71ce29fe8bf5">
  <xsd:schema xmlns:xsd="http://www.w3.org/2001/XMLSchema" xmlns:xs="http://www.w3.org/2001/XMLSchema" xmlns:p="http://schemas.microsoft.com/office/2006/metadata/properties" xmlns:ns2="dd9886db-53cb-441e-ab40-bb0168bdb5d3" xmlns:ns3="98163d93-cc86-47e2-b0f0-dfeec26b521b" targetNamespace="http://schemas.microsoft.com/office/2006/metadata/properties" ma:root="true" ma:fieldsID="926a7dd93099af76c61d35a7c4b856b1" ns2:_="" ns3:_="">
    <xsd:import namespace="dd9886db-53cb-441e-ab40-bb0168bdb5d3"/>
    <xsd:import namespace="98163d93-cc86-47e2-b0f0-dfeec26b521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9886db-53cb-441e-ab40-bb0168bdb5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55e6080e-250d-487f-bbb7-4a6706918fc9"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8163d93-cc86-47e2-b0f0-dfeec26b521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65cee23-2e8e-4325-8003-b360b50f135a}" ma:internalName="TaxCatchAll" ma:showField="CatchAllData" ma:web="98163d93-cc86-47e2-b0f0-dfeec26b521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d9886db-53cb-441e-ab40-bb0168bdb5d3">
      <Terms xmlns="http://schemas.microsoft.com/office/infopath/2007/PartnerControls"/>
    </lcf76f155ced4ddcb4097134ff3c332f>
    <TaxCatchAll xmlns="98163d93-cc86-47e2-b0f0-dfeec26b521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3AAB85-7062-4C0B-8C08-421BAF8721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9886db-53cb-441e-ab40-bb0168bdb5d3"/>
    <ds:schemaRef ds:uri="98163d93-cc86-47e2-b0f0-dfeec26b52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629D50-A878-4763-8246-CB39DC5EA68B}">
  <ds:schemaRefs>
    <ds:schemaRef ds:uri="http://schemas.microsoft.com/office/2006/metadata/properties"/>
    <ds:schemaRef ds:uri="http://schemas.microsoft.com/office/infopath/2007/PartnerControls"/>
    <ds:schemaRef ds:uri="dd9886db-53cb-441e-ab40-bb0168bdb5d3"/>
    <ds:schemaRef ds:uri="98163d93-cc86-47e2-b0f0-dfeec26b521b"/>
  </ds:schemaRefs>
</ds:datastoreItem>
</file>

<file path=customXml/itemProps3.xml><?xml version="1.0" encoding="utf-8"?>
<ds:datastoreItem xmlns:ds="http://schemas.openxmlformats.org/officeDocument/2006/customXml" ds:itemID="{4DB8D580-F403-4223-84D8-6E05046D10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DESPO aumônerie en EMS 2026</vt:lpstr>
      <vt:lpstr>Utilisation</vt:lpstr>
      <vt:lpstr>'DESPO aumônerie en EMS 2026'!_ftnref</vt:lpstr>
      <vt:lpstr>'DESPO aumônerie en EMS 2026'!Druckbereich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Anhang A STEBE SPEZ 2012</dc:title>
  <dc:subject/>
  <dc:creator>Hügli Matthias</dc:creator>
  <cp:keywords/>
  <dc:description>Vesion vom 25.5.2013</dc:description>
  <cp:lastModifiedBy>Hügli Matthias</cp:lastModifiedBy>
  <cp:revision/>
  <cp:lastPrinted>2026-07-20T10:16:28Z</cp:lastPrinted>
  <dcterms:created xsi:type="dcterms:W3CDTF">2012-04-21T08:54:49Z</dcterms:created>
  <dcterms:modified xsi:type="dcterms:W3CDTF">2026-09-07T14:33:17Z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0x010100DE870D2E2B65F44781B0DC1EEA53EA83</vt:lpwstr>
  </property>
  <property fmtid="{D5CDD505-2E9C-101B-9397-08002B2CF9AE}" pid="3" name="MediaServiceImageTags">
    <vt:lpwstr/>
  </property>
</Properties>
</file>