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ate1904="1" showInkAnnotation="0" autoCompressPictures="0"/>
  <mc:AlternateContent xmlns:mc="http://schemas.openxmlformats.org/markup-compatibility/2006">
    <mc:Choice Requires="x15">
      <x15ac:absPath xmlns:x15ac="http://schemas.microsoft.com/office/spreadsheetml/2010/11/ac" url="https://refbejuso.sharepoint.com/sites/DatenFokusWelt/Freigegebene Dokumente/SpezSeelsorge/6031_Heimseelsorge/3_STEBE/"/>
    </mc:Choice>
  </mc:AlternateContent>
  <xr:revisionPtr revIDLastSave="25" documentId="8_{1776F0CC-97CF-46C9-A371-BC61681B3BED}" xr6:coauthVersionLast="47" xr6:coauthVersionMax="47" xr10:uidLastSave="{BCA2C765-BA8B-4883-AA7A-B89A9B44267B}"/>
  <workbookProtection lockStructure="1"/>
  <bookViews>
    <workbookView xWindow="1905" yWindow="1905" windowWidth="21600" windowHeight="12645" tabRatio="500" xr2:uid="{00000000-000D-0000-FFFF-FFFF00000000}"/>
  </bookViews>
  <sheets>
    <sheet name="DESPO aumônerie en EMS 2026" sheetId="1" r:id="rId1"/>
    <sheet name="Utilisation" sheetId="2" r:id="rId2"/>
  </sheets>
  <definedNames>
    <definedName name="_ftnref" localSheetId="0">'DESPO aumônerie en EMS 2026'!$B$106</definedName>
    <definedName name="_xlnm.Print_Area" localSheetId="0">'DESPO aumônerie en EMS 2026'!$B$2:$H$200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E98" i="1" l="1"/>
  <c r="E104" i="1" s="1"/>
  <c r="E100" i="1"/>
  <c r="E102" i="1" s="1"/>
  <c r="D102" i="1" s="1"/>
  <c r="F144" i="1"/>
  <c r="F145" i="1" s="1"/>
  <c r="F149" i="1"/>
  <c r="F150" i="1" s="1"/>
  <c r="F151" i="1" s="1"/>
  <c r="E114" i="1" s="1"/>
  <c r="C29" i="1" s="1"/>
  <c r="F156" i="1"/>
  <c r="F157" i="1"/>
  <c r="F165" i="1"/>
  <c r="F158" i="1"/>
  <c r="F170" i="1"/>
  <c r="F171" i="1"/>
  <c r="F179" i="1"/>
  <c r="F184" i="1"/>
  <c r="F185" i="1"/>
  <c r="F186" i="1"/>
  <c r="F187" i="1"/>
  <c r="F192" i="1"/>
  <c r="D107" i="1"/>
  <c r="F159" i="1" l="1"/>
  <c r="D115" i="1" s="1"/>
  <c r="F172" i="1"/>
  <c r="F173" i="1" s="1"/>
  <c r="E117" i="1" s="1"/>
  <c r="F166" i="1"/>
  <c r="D116" i="1" s="1"/>
  <c r="F146" i="1"/>
  <c r="E113" i="1" s="1"/>
  <c r="D113" i="1"/>
  <c r="F188" i="1"/>
  <c r="D119" i="1" s="1"/>
  <c r="D114" i="1"/>
  <c r="D108" i="1"/>
  <c r="E106" i="1"/>
  <c r="E124" i="1"/>
  <c r="F193" i="1" s="1"/>
  <c r="F194" i="1" s="1"/>
  <c r="E105" i="1"/>
  <c r="C37" i="1" l="1"/>
  <c r="C31" i="1"/>
  <c r="C27" i="1"/>
  <c r="D117" i="1"/>
  <c r="F160" i="1"/>
  <c r="E115" i="1" s="1"/>
  <c r="F189" i="1"/>
  <c r="E119" i="1" s="1"/>
  <c r="F167" i="1"/>
  <c r="E116" i="1" s="1"/>
  <c r="E107" i="1"/>
  <c r="C151" i="1" s="1"/>
  <c r="D198" i="1"/>
  <c r="E108" i="1"/>
  <c r="F195" i="1"/>
  <c r="E120" i="1" s="1"/>
  <c r="C195" i="1"/>
  <c r="D120" i="1"/>
  <c r="C35" i="1" l="1"/>
  <c r="C39" i="1"/>
  <c r="C33" i="1"/>
  <c r="D124" i="1"/>
  <c r="D126" i="1" s="1"/>
  <c r="E126" i="1" s="1"/>
  <c r="E14" i="1"/>
  <c r="C189" i="1"/>
  <c r="C146" i="1"/>
  <c r="C153" i="1" s="1"/>
  <c r="C167" i="1"/>
  <c r="C173" i="1"/>
  <c r="C160" i="1"/>
  <c r="C162" i="1" s="1"/>
  <c r="D122" i="1"/>
  <c r="E122" i="1" s="1"/>
  <c r="F198" i="1"/>
  <c r="F199" i="1"/>
  <c r="C175" i="1" l="1"/>
  <c r="D178" i="1"/>
  <c r="F178" i="1" s="1"/>
  <c r="F180" i="1" s="1"/>
  <c r="D118" i="1" s="1"/>
  <c r="C122" i="1"/>
  <c r="C200" i="1"/>
  <c r="D121" i="1"/>
  <c r="F200" i="1"/>
  <c r="E121" i="1" s="1"/>
  <c r="C181" i="1" l="1"/>
  <c r="F181" i="1"/>
  <c r="E118" i="1" s="1"/>
  <c r="D125" i="1"/>
  <c r="D123" i="1"/>
  <c r="E123" i="1" l="1"/>
  <c r="E125" i="1"/>
  <c r="C125" i="1"/>
  <c r="C43" i="1" l="1"/>
  <c r="C45" i="1" s="1"/>
  <c r="F114" i="1" l="1"/>
  <c r="F117" i="1"/>
  <c r="F113" i="1"/>
  <c r="F120" i="1"/>
  <c r="F116" i="1"/>
  <c r="F119" i="1"/>
  <c r="F115" i="1"/>
  <c r="F121" i="1"/>
  <c r="F118" i="1"/>
  <c r="F125" i="1"/>
  <c r="F127" i="1" l="1"/>
</calcChain>
</file>

<file path=xl/sharedStrings.xml><?xml version="1.0" encoding="utf-8"?>
<sst xmlns="http://schemas.openxmlformats.org/spreadsheetml/2006/main" count="174" uniqueCount="138">
  <si>
    <t>Descriptif de poste pour l'aumônerie en EMS</t>
  </si>
  <si>
    <t>Paroisse</t>
  </si>
  <si>
    <t>EMS</t>
  </si>
  <si>
    <t>Données concernant la titulaire/le titulaire du poste</t>
  </si>
  <si>
    <t>Nom</t>
  </si>
  <si>
    <t>Année de naissance</t>
  </si>
  <si>
    <t>Degré d'occupation (DO); nombre de journées de travail, y compris vacances et formation continue</t>
  </si>
  <si>
    <t>Autres engagements de la titulaire/du titulaire du poste (nom de l'institution/organisation et DO)</t>
  </si>
  <si>
    <t>Données concernant le poste d'aumônerie en EMS</t>
  </si>
  <si>
    <t>Réseau, intégration structurelle [EMS]
(p. ex. État-major de la direction, fonction, nom)</t>
  </si>
  <si>
    <t xml:space="preserve">Poste hiérarchiquement supérieur à celui de l'engagement [paroisse] (fonction, nom) </t>
  </si>
  <si>
    <t>Mission fondamentale «accompagnement spirituel»</t>
  </si>
  <si>
    <t>2.1 Accompagnement spirituel des résident-e-s de l'EMS et des proches</t>
  </si>
  <si>
    <t xml:space="preserve">2.2 Accompagnement spirituel, conseil pour le personnel soignant </t>
  </si>
  <si>
    <t>Accompagnement spirituel/soins spirituels spécialisés (consigne de planification: min. 2/5 de l'engagement)</t>
  </si>
  <si>
    <t>Accompagnement spirituel total (2.1 + 2.2)</t>
  </si>
  <si>
    <t>Mission fondamentale «célébrations et rituels» (consigne de planification: max. 1/4 de l'engagement)</t>
  </si>
  <si>
    <t>2.3 a+b) Cultes, célébrations, moments de prière, rituels</t>
  </si>
  <si>
    <t xml:space="preserve">Mission fondamentale «triage» </t>
  </si>
  <si>
    <t xml:space="preserve">2.4 Triage, travail en réseau, rapports </t>
  </si>
  <si>
    <t>Mission fondamentale «formation» (consigne de planification: avec Triage min. 1/20 de l'engagement</t>
  </si>
  <si>
    <t xml:space="preserve">2.5 a+b) Travail de formation, cours, supervisions </t>
  </si>
  <si>
    <t>Missions particulières</t>
  </si>
  <si>
    <t xml:space="preserve">2.7 Travail d'information, travail en commissions, projets, Care Team, </t>
  </si>
  <si>
    <t>militaire, politique (selon accord)</t>
  </si>
  <si>
    <t>Autres (administration, formation continue, supervision, vacances, réserve)</t>
  </si>
  <si>
    <t>2.6 + 2.8 + 2.9 + réserve</t>
  </si>
  <si>
    <t>Total des tâches inscrites (% de poste - doit correspondre à la valeur indiquée plus haut)</t>
  </si>
  <si>
    <t>Compétences (p.ex. droit de signature, consultation de dossiers officiels, finances)</t>
  </si>
  <si>
    <t>Responsable de (p.ex. établissement du plan des moments de prière, devoir d'information, fonction de direction)</t>
  </si>
  <si>
    <t>Conditions (p.ex. secret de fonction des ministres, devoir de discrétion, obligations en matière de suppléances)</t>
  </si>
  <si>
    <t>Accords spécifiques</t>
  </si>
  <si>
    <t>Disponibilité (p.ex. heures de consultation fixes, téléphone, courriel)</t>
  </si>
  <si>
    <t>Service d'urgence (réglementation applicable en dehors du temps de présence)</t>
  </si>
  <si>
    <t>Suppléance assurée par</t>
  </si>
  <si>
    <t>Réglementation des compensations (compenser sans délai, jours de compensation en bloc)</t>
  </si>
  <si>
    <t xml:space="preserve">Formation continue, supervision (p.ex. selon les règlementations ecclésiastiques) </t>
  </si>
  <si>
    <t>Remboursement des frais (p.ex. selon l'accord entre la paroisse et l'institution)</t>
  </si>
  <si>
    <t>Remarques</t>
  </si>
  <si>
    <t>Lieu, date, signature</t>
  </si>
  <si>
    <t>Pour la paroisse, le conseil de paroisse</t>
  </si>
  <si>
    <t xml:space="preserve">Pour l'institution, l'entreprise </t>
  </si>
  <si>
    <t>Pôle Monde, p.o. employeur</t>
  </si>
  <si>
    <t>Titulaire du poste</t>
  </si>
  <si>
    <t xml:space="preserve">Notice d'aide pour la répartition du temps de travail et des pourcentages de poste </t>
  </si>
  <si>
    <t>Annexe au DESPO de l'aumônerie en EMS 2026</t>
  </si>
  <si>
    <t>Saisir l'année à droite (année pertinente pour le DESPO)</t>
  </si>
  <si>
    <t>Année</t>
  </si>
  <si>
    <t>Repris des indications précédentes; pour un poste à 100%, la valeur est 0%</t>
  </si>
  <si>
    <t>Poste à temps partiel</t>
  </si>
  <si>
    <t xml:space="preserve">Repris des indications précédentes </t>
  </si>
  <si>
    <t>1. Bases de calcul</t>
  </si>
  <si>
    <t>Engagement</t>
  </si>
  <si>
    <t xml:space="preserve">Calcul de l'horaire de travail annualisé </t>
  </si>
  <si>
    <t>365 jours moins 52  dimanches,  moins 52 jours ouvrables de vacances =</t>
  </si>
  <si>
    <r>
      <t>moins les jours fériés officiels</t>
    </r>
    <r>
      <rPr>
        <b/>
        <vertAlign val="superscript"/>
        <sz val="10"/>
        <rFont val="Arial"/>
        <family val="2"/>
      </rPr>
      <t>1</t>
    </r>
    <r>
      <rPr>
        <sz val="10"/>
        <rFont val="Arial"/>
        <family val="2"/>
      </rPr>
      <t xml:space="preserve"> (moyenne sur plusieurs années)</t>
    </r>
  </si>
  <si>
    <r>
      <t>Nombre maximal de jours ouvrables</t>
    </r>
    <r>
      <rPr>
        <b/>
        <vertAlign val="superscript"/>
        <sz val="10"/>
        <rFont val="Arial"/>
        <family val="2"/>
      </rPr>
      <t>2</t>
    </r>
    <r>
      <rPr>
        <b/>
        <sz val="10"/>
        <rFont val="Arial"/>
        <family val="2"/>
      </rPr>
      <t xml:space="preserve"> par an, </t>
    </r>
    <r>
      <rPr>
        <sz val="10"/>
        <rFont val="Arial"/>
        <family val="2"/>
      </rPr>
      <t>d'après l'engagement</t>
    </r>
  </si>
  <si>
    <r>
      <t>Droit aux vacances</t>
    </r>
    <r>
      <rPr>
        <b/>
        <vertAlign val="superscript"/>
        <sz val="10"/>
        <rFont val="Arial"/>
        <family val="2"/>
      </rPr>
      <t xml:space="preserve">3 </t>
    </r>
    <r>
      <rPr>
        <b/>
        <sz val="10"/>
        <rFont val="Arial"/>
        <family val="2"/>
      </rPr>
      <t xml:space="preserve">par an, </t>
    </r>
    <r>
      <rPr>
        <sz val="10"/>
        <rFont val="Arial"/>
        <family val="2"/>
      </rPr>
      <t>d'après l'âge et l'engagement; jours</t>
    </r>
  </si>
  <si>
    <t>2. Aperçu des tâches spécifiques</t>
  </si>
  <si>
    <t>Jours</t>
  </si>
  <si>
    <t>en % d'un poste à plein temps</t>
  </si>
  <si>
    <t>en % d'un poste à temps partiel</t>
  </si>
  <si>
    <t>Consigne de planification ok?</t>
  </si>
  <si>
    <t>2.1. Accompagnement spirituel, soins spirituels spécialisés: résident-e-s et proches</t>
  </si>
  <si>
    <t>2.1.+2.2.</t>
  </si>
  <si>
    <t>2.2. Accompagnement spirituel, soins spirituels spécialisés: collaborateurs et collaboratrices</t>
  </si>
  <si>
    <t>min. 40%</t>
  </si>
  <si>
    <t>2.3. Célébrations, moments de prière, rituels</t>
  </si>
  <si>
    <t>max. 25%</t>
  </si>
  <si>
    <t>2.4. Triage, travail en réseau, rapports</t>
  </si>
  <si>
    <t>2.4.+2.5.</t>
  </si>
  <si>
    <t>2.5. Formation, supervisions, cours</t>
  </si>
  <si>
    <t>min. 5%</t>
  </si>
  <si>
    <t xml:space="preserve">2.6. Administration, planification </t>
  </si>
  <si>
    <t>2.7. Mission particulières</t>
  </si>
  <si>
    <t xml:space="preserve">2.8. Formation continue / Supervision </t>
  </si>
  <si>
    <t>2.9. Jours de vacances</t>
  </si>
  <si>
    <t>Réserve, prescription (au moins 4% du poste)</t>
  </si>
  <si>
    <r>
      <t xml:space="preserve">Total intermédiaire engagement </t>
    </r>
    <r>
      <rPr>
        <sz val="10"/>
        <rFont val="Arial"/>
        <family val="2"/>
      </rPr>
      <t>(somme 2.1 à 2.9 plus réserve prescrite)</t>
    </r>
  </si>
  <si>
    <t>Poste pastoral spécialisé, engagement:</t>
  </si>
  <si>
    <t>Réserve (calculée)</t>
  </si>
  <si>
    <t>Journées de travail à temps partiel</t>
  </si>
  <si>
    <t xml:space="preserve">Total </t>
  </si>
  <si>
    <r>
      <t>Facteurs de conversion</t>
    </r>
    <r>
      <rPr>
        <sz val="10"/>
        <rFont val="Arial"/>
        <family val="2"/>
      </rPr>
      <t>:</t>
    </r>
  </si>
  <si>
    <t>1 journée (jour de travail, de vacances ou de formation continue) correspond à 0,395 pour cent de poste.</t>
  </si>
  <si>
    <t>8,4 heures correspondent à 1 journée de travail.</t>
  </si>
  <si>
    <r>
      <t>1</t>
    </r>
    <r>
      <rPr>
        <sz val="8"/>
        <rFont val="Arial"/>
        <family val="2"/>
      </rPr>
      <t xml:space="preserve"> Le canton de Berne accorde en principe 10 jours fériés par an. Les jours fériés à date fixe qui coïncident avec un week-end sont compensés en général par deux jours fériés supplémentaires. Les jours fériés "manqués" ne sont pas compensés ultérieurement. Pour compenser les fluctuations liées au calendrier, le calcul du DESPO s'effectue sur la base de 8 jours fériés en moyenne par année civile. 
</t>
    </r>
    <r>
      <rPr>
        <b/>
        <vertAlign val="superscript"/>
        <sz val="8"/>
        <rFont val="Arial"/>
        <family val="2"/>
      </rPr>
      <t>2</t>
    </r>
    <r>
      <rPr>
        <sz val="8"/>
        <rFont val="Arial"/>
        <family val="2"/>
      </rPr>
      <t xml:space="preserve"> Pour les jours ouvrables, une distinction est faite entre jours de travail, jours de vacances, jours de formation continue et jours de travail à temps partiel.
</t>
    </r>
    <r>
      <rPr>
        <b/>
        <vertAlign val="superscript"/>
        <sz val="8"/>
        <rFont val="Arial"/>
        <family val="2"/>
      </rPr>
      <t>3</t>
    </r>
    <r>
      <rPr>
        <sz val="8"/>
        <rFont val="Arial"/>
        <family val="2"/>
      </rPr>
      <t xml:space="preserve"> La réglementation des vacances est basée sur les prescriptions cantonales. Jusqu'à l'année civile du 44</t>
    </r>
    <r>
      <rPr>
        <vertAlign val="superscript"/>
        <sz val="8"/>
        <rFont val="Arial"/>
        <family val="2"/>
      </rPr>
      <t>e</t>
    </r>
    <r>
      <rPr>
        <sz val="8"/>
        <rFont val="Arial"/>
        <family val="2"/>
      </rPr>
      <t xml:space="preserve"> anniversaire, 25 jours ouvrables sont considérés comme jours de vacances. Ensuite, le droit aux vacances passe à 28 jours à partir de l'année civile du 45</t>
    </r>
    <r>
      <rPr>
        <vertAlign val="superscript"/>
        <sz val="8"/>
        <rFont val="Arial"/>
        <family val="2"/>
      </rPr>
      <t>e</t>
    </r>
    <r>
      <rPr>
        <sz val="8"/>
        <rFont val="Arial"/>
        <family val="2"/>
      </rPr>
      <t xml:space="preserve"> anniversaire, et à 33 jours à partir de l'année civile du 55</t>
    </r>
    <r>
      <rPr>
        <vertAlign val="superscript"/>
        <sz val="8"/>
        <rFont val="Arial"/>
        <family val="2"/>
      </rPr>
      <t>e</t>
    </r>
    <r>
      <rPr>
        <sz val="8"/>
        <rFont val="Arial"/>
        <family val="2"/>
      </rPr>
      <t xml:space="preserve"> anniversaire. Le droit aux vacances est calculé automatiquement par le programme si les champs B7, D9 et D81 ont été correctement remplis. </t>
    </r>
  </si>
  <si>
    <t>2.1./2.2. Accompagnemet spirituel/soins spirituels spécialisés (consigne de planification [CP] accompagnement spirituel 2.1. plus 2.2.:  
min. 2/5 de l'engagement [40%])</t>
  </si>
  <si>
    <t>2.1. Accompagnement spirituel/soins spirituels spécialisés: résident-e-s en EMS et proches</t>
  </si>
  <si>
    <t>Nombre</t>
  </si>
  <si>
    <t>Part JT/résident-e/an</t>
  </si>
  <si>
    <t>Accompagnement spirituel, y compris documentation (nombre de résident-e-s)</t>
  </si>
  <si>
    <t>Jours de travail attendus par an:</t>
  </si>
  <si>
    <r>
      <rPr>
        <i/>
        <sz val="10"/>
        <rFont val="Arial"/>
        <family val="2"/>
      </rPr>
      <t>en pour cent de l'engagement</t>
    </r>
    <r>
      <rPr>
        <sz val="10"/>
        <rFont val="Arial"/>
        <family val="2"/>
      </rPr>
      <t xml:space="preserve"> / </t>
    </r>
    <r>
      <rPr>
        <b/>
        <sz val="10"/>
        <rFont val="Arial"/>
        <family val="2"/>
      </rPr>
      <t>en pour cent d'un poste à plein temps:</t>
    </r>
  </si>
  <si>
    <t>2.2. Accompagnement sprituel/soins spirituels spécialisés: collaborateurs et collaboratrices</t>
  </si>
  <si>
    <t>Part JT/collab./an</t>
  </si>
  <si>
    <r>
      <t>Conseil spécialisé, accompagnement spirituel des collaborateurs et collaboratrices, y compris documentation (nombre de collaborateurs et collaboratrices)</t>
    </r>
    <r>
      <rPr>
        <sz val="10"/>
        <color theme="5" tint="-0.249977111117893"/>
        <rFont val="Arial"/>
        <family val="2"/>
      </rPr>
      <t xml:space="preserve"> </t>
    </r>
  </si>
  <si>
    <r>
      <rPr>
        <i/>
        <sz val="10"/>
        <rFont val="Arial"/>
        <family val="2"/>
      </rPr>
      <t>en pour cent de l'engagement /</t>
    </r>
    <r>
      <rPr>
        <sz val="10"/>
        <rFont val="Arial"/>
        <family val="2"/>
      </rPr>
      <t xml:space="preserve"> </t>
    </r>
    <r>
      <rPr>
        <b/>
        <sz val="10"/>
        <rFont val="Arial"/>
        <family val="2"/>
      </rPr>
      <t>en pour cent d'un poste à plein temps:</t>
    </r>
  </si>
  <si>
    <t>Consigne de planification (CP) accompagnement spirituel 2.1. plus 2.2.:  min. 2/5 de l'engagement (40%)</t>
  </si>
  <si>
    <t>2.3. Célébrations, moments de prière, rituels (CP: maximum 1/4 de l'engagement [25%])</t>
  </si>
  <si>
    <t>Jours de travail / événement</t>
  </si>
  <si>
    <t>a) Cultes / célébrations / moments de prière / rituels (nombre d'unités à … par an)</t>
  </si>
  <si>
    <t xml:space="preserve">b) Cérémonies / rituels d'adieu (nombre d'unités à … par an) </t>
  </si>
  <si>
    <t xml:space="preserve">Marge de manoeuvre </t>
  </si>
  <si>
    <r>
      <t xml:space="preserve">en pour cent de l'engagement / </t>
    </r>
    <r>
      <rPr>
        <b/>
        <sz val="10"/>
        <rFont val="Arial"/>
        <family val="2"/>
      </rPr>
      <t>en pour cent d'un poste à plein temps:</t>
    </r>
  </si>
  <si>
    <t>2.4. Triage, travail en réseau, rapport</t>
  </si>
  <si>
    <t xml:space="preserve">Triage, collaboration interdisciplinaire, travail en réseau interne (EMS) et externe (paroisses réformées et catholique, associations), rapports  </t>
  </si>
  <si>
    <r>
      <t xml:space="preserve">en pour cent de l'engagement / </t>
    </r>
    <r>
      <rPr>
        <b/>
        <i/>
        <sz val="10"/>
        <rFont val="Arial"/>
        <family val="2"/>
      </rPr>
      <t xml:space="preserve">en pour cent d'un poste à plein temps: </t>
    </r>
  </si>
  <si>
    <t>2.5. Travail de formation, supervisions, cours</t>
  </si>
  <si>
    <t>a) Activités de formation, cours pour collaborateurs et collaboratrices de l'EMS/réseau en faveur de l'EMS</t>
  </si>
  <si>
    <t xml:space="preserve">b) Direction de supervisions: nombre par an </t>
  </si>
  <si>
    <r>
      <t xml:space="preserve">en pour cent de l'engagement / </t>
    </r>
    <r>
      <rPr>
        <b/>
        <i/>
        <sz val="10"/>
        <rFont val="Arial"/>
        <family val="2"/>
      </rPr>
      <t>en pour cent d'un poste à plein temps:</t>
    </r>
  </si>
  <si>
    <t>2.4. + 2.5 triage, travail en réseau, rapports, formation
(CP: somme 2.4 + 2.5 min. 1/20 de l'engagement [5%])</t>
  </si>
  <si>
    <t>2.6. Administration, planification</t>
  </si>
  <si>
    <t>a) Administration, recommandation par jour ouvrable: 0.03 (1/4 d'heure) à 0.06 (3/4 d'heure)</t>
  </si>
  <si>
    <t>b) Tâches de planification</t>
  </si>
  <si>
    <t>2.7. Missions particulières</t>
  </si>
  <si>
    <t>a) Travail d'informations (interne et externe)</t>
  </si>
  <si>
    <t>b) Travail en commission (p.ex. Commission éthique), projets</t>
  </si>
  <si>
    <t xml:space="preserve">c) Care Team, militaire, politique (part selon accord) </t>
  </si>
  <si>
    <t>2.8. Formation continue, supervision</t>
  </si>
  <si>
    <t>a) Supervision: nombre de demi-journées par an</t>
  </si>
  <si>
    <t xml:space="preserve">b) Formation continue (nombre de JT, saisir comme s'il s'agissait d'un poste à plein temps) </t>
  </si>
  <si>
    <r>
      <rPr>
        <i/>
        <sz val="10"/>
        <rFont val="Arial"/>
        <family val="2"/>
      </rPr>
      <t xml:space="preserve">en pour cent de l'engagement </t>
    </r>
    <r>
      <rPr>
        <sz val="10"/>
        <rFont val="Arial"/>
        <family val="2"/>
      </rPr>
      <t xml:space="preserve">/ </t>
    </r>
    <r>
      <rPr>
        <b/>
        <sz val="10"/>
        <rFont val="Arial"/>
        <family val="2"/>
      </rPr>
      <t>en pour cent d'un poste à plein temps:</t>
    </r>
  </si>
  <si>
    <t>2.9. Vacances</t>
  </si>
  <si>
    <t>Jours de travail</t>
  </si>
  <si>
    <t>Droit aux vacances selon l'âge pour 100%</t>
  </si>
  <si>
    <t>Jours par an selon l'âge et l'engagement:</t>
  </si>
  <si>
    <t xml:space="preserve">Füllen Sie die grau hinterlegten Felder des Vertragsteils des STEBE’s komplett aus. Auf den beiden Hilfsblatt-Seiten des Excel-Tools tragen Sie die entsprechenden Werte in alle blau hinterlegten Zellen ein. Die Faktoren (dunkler) lassen sich anpassen, damit es für Ihre Situation passt. Eine Zusammenfassung wird  automatisch in die erste Seite des Vertragsteils übernommen. </t>
  </si>
  <si>
    <t>Für den Heimseelsorge-STEBE bestehen drei Planungsvorgaben: Der Anteil an Seelsorge bzw. spezialisierter Spiritual Care für die Bewohner:innen, Zugehörigen und Mitarbeitenden in der Institution soll mindestens 2/5 des Pensums ausmachen, Feiern/Andachten/Rituale nicht mehr als 1/4 des Pensums und Triage/Vernetzungsarbeit/Rapporte sowie Bildungsarbeit/Supervisionen/Kurse im Heim zusammen mindestens 1/20 des Pensums.</t>
  </si>
  <si>
    <t>Kasualien (also klassische konfessionelle Abdankungen) sind nicht Teil der Aufgaben in der Heimseelsorge. Anders sieht es bei Abschiedsritualen nach einem Todesfall (für Mitbewohner:innen, Mitarbeitende, Zugehörige) im Heim selbst aus. Diese gehören zum Aufgabenprofil.</t>
  </si>
  <si>
    <r>
      <t>Der STEBE wird</t>
    </r>
    <r>
      <rPr>
        <i/>
        <sz val="11"/>
        <rFont val="Aptos"/>
        <family val="2"/>
      </rPr>
      <t xml:space="preserve"> in Absprache</t>
    </r>
    <r>
      <rPr>
        <sz val="11"/>
        <rFont val="Aptos"/>
        <family val="2"/>
      </rPr>
      <t xml:space="preserve"> zwischen Stelleninhaber:in, Kirchgemeinde und Institution erstellt (siehe</t>
    </r>
    <r>
      <rPr>
        <i/>
        <sz val="11"/>
        <rFont val="Aptos"/>
        <family val="2"/>
      </rPr>
      <t xml:space="preserve"> Prozess Anstellung </t>
    </r>
    <r>
      <rPr>
        <sz val="11"/>
        <rFont val="Aptos"/>
        <family val="2"/>
      </rPr>
      <t xml:space="preserve">auf www.heimseelsorgebern.ch unter «Informationen»). Dabei können Sie den Spielraum rund um die Planungsvorgaben gezielt für heimspezifische Gewichtungen nutzen. </t>
    </r>
    <r>
      <rPr>
        <i/>
        <sz val="11"/>
        <rFont val="Aptos"/>
        <family val="2"/>
      </rPr>
      <t>Vor der Unterzeichnung</t>
    </r>
    <r>
      <rPr>
        <sz val="11"/>
        <rFont val="Aptos"/>
        <family val="2"/>
      </rPr>
      <t xml:space="preserve"> unterbreiten Sie den </t>
    </r>
    <r>
      <rPr>
        <i/>
        <sz val="11"/>
        <rFont val="Aptos"/>
        <family val="2"/>
      </rPr>
      <t>Entwurf dem Beauftragten Heimseelsorge</t>
    </r>
    <r>
      <rPr>
        <sz val="11"/>
        <rFont val="Aptos"/>
        <family val="2"/>
      </rPr>
      <t xml:space="preserve">: </t>
    </r>
  </si>
  <si>
    <t>Reformierte Kirchen Bern-Jura-Solothurn
Fokus «Welt» | Bereich Sozial-Diakonie | Beauftragter Heimseelsorge Altenbergstrasse 66 | Postfach | 3000 Bern 22 | Telefon +41 31 340 25 68 | sozialdiakonie@refbejuso.ch | www.refbejuso.ch</t>
  </si>
  <si>
    <r>
      <rPr>
        <i/>
        <sz val="11"/>
        <rFont val="Aptos"/>
        <family val="2"/>
      </rPr>
      <t>Nach dessen Freigabe</t>
    </r>
    <r>
      <rPr>
        <sz val="11"/>
        <rFont val="Aptos"/>
        <family val="2"/>
      </rPr>
      <t xml:space="preserve"> können Sie den STEBE i</t>
    </r>
    <r>
      <rPr>
        <i/>
        <sz val="11"/>
        <rFont val="Aptos"/>
        <family val="2"/>
      </rPr>
      <t>n vierfacher Ausführung ausdrucken und mit Originalunterschriften</t>
    </r>
    <r>
      <rPr>
        <sz val="11"/>
        <rFont val="Aptos"/>
        <family val="2"/>
      </rPr>
      <t xml:space="preserve"> (je ein Exemplar für die Kirchgemeinde, den/die Amtsinhaber:in, die Institution sowie Refbejuso) </t>
    </r>
    <r>
      <rPr>
        <i/>
        <sz val="11"/>
        <rFont val="Aptos"/>
        <family val="2"/>
      </rPr>
      <t>an die folgende Adresse</t>
    </r>
    <r>
      <rPr>
        <sz val="11"/>
        <rFont val="Aptos"/>
        <family val="2"/>
      </rPr>
      <t xml:space="preserve"> schicken: </t>
    </r>
  </si>
  <si>
    <t>Reformierte Kirchen Bern-Jura-Solothurn 
Fokus «Ressourcen» | Team «Personalentwicklung und -konflikte» PEK | Altenbergstrasse 66 | Postfach | 3000 Bern 22 | Telefon +41 31 340 25 09 | pep@refbejuso.ch | www.refbejuso.ch</t>
  </si>
  <si>
    <t>Bitte beachten: Der  STEBE wird nicht über dieWebseite gespeichert; bitte laden Sie ihn in der neusten Version darum herunter und sichern ihn lokal.</t>
  </si>
  <si>
    <t>Spécificités du DESPO pour l’aumônerie en EMS (fichier Excel sur https://www.heimseelsorgebern.ch/fr/aktuell)</t>
  </si>
  <si>
    <t>[traduction du texte en cours]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</si>
</sst>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33">
    <font>
      <sz val="10"/>
      <name val="Verdana"/>
    </font>
    <font>
      <b/>
      <sz val="10"/>
      <name val="Verdana"/>
      <family val="2"/>
    </font>
    <font>
      <sz val="8"/>
      <name val="Verdana"/>
      <family val="2"/>
    </font>
    <font>
      <sz val="10"/>
      <name val="Arial"/>
      <family val="2"/>
    </font>
    <font>
      <u/>
      <sz val="10"/>
      <color indexed="12"/>
      <name val="Verdana"/>
      <family val="2"/>
    </font>
    <font>
      <b/>
      <sz val="10"/>
      <name val="Arial"/>
      <family val="2"/>
    </font>
    <font>
      <b/>
      <vertAlign val="superscript"/>
      <sz val="10"/>
      <name val="Arial"/>
      <family val="2"/>
    </font>
    <font>
      <i/>
      <sz val="10"/>
      <name val="Arial"/>
      <family val="2"/>
    </font>
    <font>
      <sz val="10"/>
      <color indexed="22"/>
      <name val="Verdana"/>
      <family val="2"/>
    </font>
    <font>
      <sz val="10"/>
      <color indexed="22"/>
      <name val="Arial"/>
      <family val="2"/>
    </font>
    <font>
      <sz val="10"/>
      <name val="Verdana"/>
      <family val="2"/>
    </font>
    <font>
      <u/>
      <sz val="10"/>
      <color theme="11"/>
      <name val="Verdana"/>
      <family val="2"/>
    </font>
    <font>
      <sz val="10"/>
      <color theme="9" tint="-0.499984740745262"/>
      <name val="Arial"/>
      <family val="2"/>
    </font>
    <font>
      <strike/>
      <sz val="10"/>
      <name val="Cambria"/>
      <family val="1"/>
    </font>
    <font>
      <u/>
      <sz val="10"/>
      <name val="Arial"/>
      <family val="2"/>
    </font>
    <font>
      <sz val="10"/>
      <color indexed="23"/>
      <name val="Arial Bold"/>
    </font>
    <font>
      <sz val="8"/>
      <name val="Arial"/>
      <family val="2"/>
    </font>
    <font>
      <b/>
      <vertAlign val="superscript"/>
      <sz val="8"/>
      <name val="Arial"/>
      <family val="2"/>
    </font>
    <font>
      <sz val="11"/>
      <name val="Arial"/>
      <family val="2"/>
    </font>
    <font>
      <sz val="10"/>
      <color theme="5" tint="-0.249977111117893"/>
      <name val="Arial"/>
      <family val="2"/>
    </font>
    <font>
      <b/>
      <sz val="20"/>
      <name val="Arial"/>
      <family val="2"/>
    </font>
    <font>
      <sz val="6"/>
      <name val="Verdana"/>
      <family val="2"/>
    </font>
    <font>
      <b/>
      <sz val="20"/>
      <color theme="4" tint="-0.249977111117893"/>
      <name val="Arial"/>
      <family val="2"/>
    </font>
    <font>
      <b/>
      <i/>
      <sz val="13"/>
      <color theme="4" tint="-0.499984740745262"/>
      <name val="Arial"/>
      <family val="2"/>
    </font>
    <font>
      <b/>
      <sz val="16"/>
      <color theme="4" tint="-0.249977111117893"/>
      <name val="Arial Bold"/>
    </font>
    <font>
      <b/>
      <sz val="13"/>
      <color theme="4" tint="-0.249977111117893"/>
      <name val="Arial Bold"/>
    </font>
    <font>
      <b/>
      <sz val="12"/>
      <name val="Aptos"/>
      <family val="2"/>
    </font>
    <font>
      <sz val="11"/>
      <name val="Aptos"/>
      <family val="2"/>
    </font>
    <font>
      <u/>
      <sz val="11"/>
      <color indexed="12"/>
      <name val="Aptos"/>
      <family val="2"/>
    </font>
    <font>
      <i/>
      <sz val="11"/>
      <name val="Aptos"/>
      <family val="2"/>
    </font>
    <font>
      <vertAlign val="superscript"/>
      <sz val="8"/>
      <name val="Arial"/>
      <family val="2"/>
    </font>
    <font>
      <b/>
      <i/>
      <sz val="10"/>
      <name val="Arial"/>
      <family val="2"/>
    </font>
    <font>
      <i/>
      <sz val="12"/>
      <name val="Aptos"/>
      <family val="2"/>
    </font>
  </fonts>
  <fills count="9">
    <fill>
      <patternFill patternType="none"/>
    </fill>
    <fill>
      <patternFill patternType="gray125"/>
    </fill>
    <fill>
      <patternFill patternType="solid">
        <fgColor indexed="2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4" tint="0.59996337778862885"/>
        <bgColor indexed="64"/>
      </patternFill>
    </fill>
    <fill>
      <patternFill patternType="solid">
        <fgColor theme="0" tint="-4.9989318521683403E-2"/>
        <bgColor indexed="64"/>
      </patternFill>
    </fill>
  </fills>
  <borders count="38">
    <border>
      <left/>
      <right/>
      <top/>
      <bottom/>
      <diagonal/>
    </border>
    <border>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bottom/>
      <diagonal/>
    </border>
    <border>
      <left/>
      <right/>
      <top style="thin">
        <color auto="1"/>
      </top>
      <bottom/>
      <diagonal/>
    </border>
    <border>
      <left/>
      <right style="thin">
        <color auto="1"/>
      </right>
      <top/>
      <bottom/>
      <diagonal/>
    </border>
    <border>
      <left style="thin">
        <color auto="1"/>
      </left>
      <right style="thin">
        <color auto="1"/>
      </right>
      <top style="thin">
        <color auto="1"/>
      </top>
      <bottom style="double">
        <color auto="1"/>
      </bottom>
      <diagonal/>
    </border>
    <border>
      <left style="thin">
        <color auto="1"/>
      </left>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medium">
        <color auto="1"/>
      </bottom>
      <diagonal/>
    </border>
    <border>
      <left/>
      <right/>
      <top style="medium">
        <color auto="1"/>
      </top>
      <bottom/>
      <diagonal/>
    </border>
    <border>
      <left style="medium">
        <color auto="1"/>
      </left>
      <right/>
      <top style="medium">
        <color auto="1"/>
      </top>
      <bottom style="thin">
        <color auto="1"/>
      </bottom>
      <diagonal/>
    </border>
    <border>
      <left/>
      <right/>
      <top style="medium">
        <color auto="1"/>
      </top>
      <bottom style="thin">
        <color auto="1"/>
      </bottom>
      <diagonal/>
    </border>
    <border>
      <left style="thin">
        <color auto="1"/>
      </left>
      <right/>
      <top/>
      <bottom/>
      <diagonal/>
    </border>
    <border>
      <left style="thin">
        <color auto="1"/>
      </left>
      <right/>
      <top style="thin">
        <color auto="1"/>
      </top>
      <bottom style="thin">
        <color auto="1"/>
      </bottom>
      <diagonal/>
    </border>
    <border>
      <left/>
      <right style="thin">
        <color auto="1"/>
      </right>
      <top style="thin">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bottom style="medium">
        <color auto="1"/>
      </bottom>
      <diagonal/>
    </border>
    <border>
      <left/>
      <right/>
      <top style="medium">
        <color auto="1"/>
      </top>
      <bottom style="medium">
        <color auto="1"/>
      </bottom>
      <diagonal/>
    </border>
    <border>
      <left style="thin">
        <color auto="1"/>
      </left>
      <right/>
      <top/>
      <bottom style="medium">
        <color auto="1"/>
      </bottom>
      <diagonal/>
    </border>
    <border>
      <left/>
      <right style="thin">
        <color auto="1"/>
      </right>
      <top/>
      <bottom style="medium">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diagonal/>
    </border>
    <border>
      <left style="thin">
        <color auto="1"/>
      </left>
      <right style="medium">
        <color auto="1"/>
      </right>
      <top style="thin">
        <color auto="1"/>
      </top>
      <bottom style="medium">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style="thin">
        <color auto="1"/>
      </left>
      <right/>
      <top style="thin">
        <color auto="1"/>
      </top>
      <bottom style="medium">
        <color auto="1"/>
      </bottom>
      <diagonal/>
    </border>
    <border>
      <left/>
      <right style="medium">
        <color theme="7" tint="-0.249977111117893"/>
      </right>
      <top style="medium">
        <color theme="7" tint="-0.249977111117893"/>
      </top>
      <bottom style="medium">
        <color theme="7" tint="-0.249977111117893"/>
      </bottom>
      <diagonal/>
    </border>
    <border>
      <left style="thin">
        <color auto="1"/>
      </left>
      <right style="thin">
        <color auto="1"/>
      </right>
      <top/>
      <bottom style="thin">
        <color auto="1"/>
      </bottom>
      <diagonal/>
    </border>
    <border>
      <left style="medium">
        <color auto="1"/>
      </left>
      <right/>
      <top style="medium">
        <color auto="1"/>
      </top>
      <bottom/>
      <diagonal/>
    </border>
  </borders>
  <cellStyleXfs count="51">
    <xf numFmtId="0" fontId="0" fillId="0" borderId="0"/>
    <xf numFmtId="0" fontId="4" fillId="0" borderId="0" applyNumberFormat="0" applyFill="0" applyBorder="0" applyAlignment="0" applyProtection="0">
      <alignment vertical="top"/>
      <protection locked="0"/>
    </xf>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cellStyleXfs>
  <cellXfs count="198">
    <xf numFmtId="0" fontId="0" fillId="0" borderId="0" xfId="0"/>
    <xf numFmtId="0" fontId="3" fillId="0" borderId="3" xfId="0" applyFont="1" applyBorder="1" applyAlignment="1">
      <alignment horizontal="center" vertical="center" wrapText="1"/>
    </xf>
    <xf numFmtId="0" fontId="3" fillId="0" borderId="3" xfId="0" applyFont="1" applyBorder="1" applyAlignment="1">
      <alignment horizontal="center" vertical="center"/>
    </xf>
    <xf numFmtId="0" fontId="3" fillId="0" borderId="5"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1" xfId="0" applyFont="1" applyBorder="1" applyAlignment="1">
      <alignment vertical="center"/>
    </xf>
    <xf numFmtId="0" fontId="3" fillId="0" borderId="14" xfId="0" applyFont="1" applyBorder="1" applyAlignment="1">
      <alignment horizontal="center" vertical="center" wrapText="1"/>
    </xf>
    <xf numFmtId="0" fontId="3" fillId="0" borderId="15" xfId="0" applyFont="1" applyBorder="1" applyAlignment="1">
      <alignment vertical="center"/>
    </xf>
    <xf numFmtId="0" fontId="6" fillId="0" borderId="0" xfId="0" applyFont="1" applyAlignment="1">
      <alignment vertical="center" wrapText="1"/>
    </xf>
    <xf numFmtId="0" fontId="3" fillId="0" borderId="0" xfId="0" applyFont="1" applyAlignment="1">
      <alignment vertical="center" wrapText="1"/>
    </xf>
    <xf numFmtId="0" fontId="5" fillId="0" borderId="0" xfId="0" applyFont="1" applyAlignment="1" applyProtection="1">
      <alignment horizontal="center" vertical="center" wrapText="1"/>
      <protection locked="0"/>
    </xf>
    <xf numFmtId="0" fontId="8" fillId="2" borderId="0" xfId="0" applyFont="1" applyFill="1" applyAlignment="1">
      <alignment horizontal="center" vertical="center"/>
    </xf>
    <xf numFmtId="0" fontId="5" fillId="0" borderId="4" xfId="0" applyFont="1" applyBorder="1" applyAlignment="1">
      <alignment horizontal="center" vertical="center" wrapText="1"/>
    </xf>
    <xf numFmtId="0" fontId="9" fillId="2" borderId="0" xfId="0" applyFont="1" applyFill="1" applyAlignment="1">
      <alignment horizontal="center" vertical="center"/>
    </xf>
    <xf numFmtId="0" fontId="3" fillId="0" borderId="12" xfId="0" applyFont="1" applyBorder="1" applyAlignment="1">
      <alignment horizontal="center"/>
    </xf>
    <xf numFmtId="0" fontId="3" fillId="0" borderId="13" xfId="0" applyFont="1" applyBorder="1" applyAlignment="1">
      <alignment horizontal="center"/>
    </xf>
    <xf numFmtId="0" fontId="3" fillId="0" borderId="0" xfId="0" applyFont="1"/>
    <xf numFmtId="0" fontId="3" fillId="0" borderId="6" xfId="0" applyFont="1" applyBorder="1" applyAlignment="1">
      <alignment horizontal="center" vertical="center"/>
    </xf>
    <xf numFmtId="0" fontId="6" fillId="0" borderId="0" xfId="0" applyFont="1" applyAlignment="1">
      <alignment vertical="center"/>
    </xf>
    <xf numFmtId="0" fontId="3" fillId="0" borderId="0" xfId="0" applyFont="1" applyAlignment="1">
      <alignment vertical="center"/>
    </xf>
    <xf numFmtId="0" fontId="3" fillId="0" borderId="15" xfId="0" applyFont="1" applyBorder="1" applyAlignment="1">
      <alignment horizontal="center" vertical="center"/>
    </xf>
    <xf numFmtId="0" fontId="6" fillId="0" borderId="0" xfId="0" applyFont="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left" vertical="center"/>
    </xf>
    <xf numFmtId="0" fontId="5" fillId="0" borderId="8" xfId="0" applyFont="1" applyBorder="1" applyAlignment="1">
      <alignment horizontal="left" vertical="center"/>
    </xf>
    <xf numFmtId="0" fontId="5" fillId="0" borderId="0" xfId="0" applyFont="1" applyAlignment="1">
      <alignment horizontal="left" vertical="center"/>
    </xf>
    <xf numFmtId="164" fontId="3" fillId="0" borderId="3" xfId="0" applyNumberFormat="1" applyFont="1" applyBorder="1" applyAlignment="1">
      <alignment horizontal="center" vertical="center"/>
    </xf>
    <xf numFmtId="0" fontId="3" fillId="0" borderId="19" xfId="0" applyFont="1" applyBorder="1" applyAlignment="1">
      <alignment horizontal="center" vertical="center" wrapText="1"/>
    </xf>
    <xf numFmtId="9" fontId="5" fillId="0" borderId="3" xfId="0" applyNumberFormat="1" applyFont="1" applyBorder="1" applyAlignment="1">
      <alignment horizontal="center" vertical="center" wrapText="1"/>
    </xf>
    <xf numFmtId="0" fontId="3" fillId="0" borderId="7" xfId="0" applyFont="1" applyBorder="1" applyAlignment="1">
      <alignment horizontal="center" vertical="center"/>
    </xf>
    <xf numFmtId="0" fontId="3" fillId="0" borderId="19" xfId="0" applyFont="1" applyBorder="1" applyAlignment="1">
      <alignment horizontal="left" vertical="center"/>
    </xf>
    <xf numFmtId="0" fontId="3" fillId="0" borderId="1" xfId="0" applyFont="1" applyBorder="1" applyAlignment="1">
      <alignment horizontal="left" vertical="center"/>
    </xf>
    <xf numFmtId="0" fontId="3" fillId="0" borderId="19" xfId="0" applyFont="1" applyBorder="1" applyAlignment="1">
      <alignment vertical="center"/>
    </xf>
    <xf numFmtId="0" fontId="3" fillId="0" borderId="20" xfId="0" applyFont="1" applyBorder="1" applyAlignment="1">
      <alignment vertical="center"/>
    </xf>
    <xf numFmtId="0" fontId="3" fillId="0" borderId="20" xfId="0" applyFont="1" applyBorder="1" applyAlignment="1">
      <alignment vertical="center" wrapText="1"/>
    </xf>
    <xf numFmtId="0" fontId="3" fillId="0" borderId="20" xfId="0" applyFont="1" applyBorder="1" applyAlignment="1">
      <alignment horizontal="left" vertical="center"/>
    </xf>
    <xf numFmtId="0" fontId="3" fillId="0" borderId="10" xfId="0" applyFont="1" applyBorder="1" applyAlignment="1">
      <alignment horizontal="left" vertical="center"/>
    </xf>
    <xf numFmtId="164" fontId="3" fillId="0" borderId="35" xfId="0" applyNumberFormat="1" applyFont="1" applyBorder="1" applyAlignment="1">
      <alignment horizontal="center" vertical="center"/>
    </xf>
    <xf numFmtId="0" fontId="3" fillId="0" borderId="1" xfId="0" applyFont="1" applyBorder="1" applyAlignment="1">
      <alignment vertical="center"/>
    </xf>
    <xf numFmtId="0" fontId="3" fillId="0" borderId="11" xfId="0" applyFont="1" applyBorder="1" applyAlignment="1">
      <alignment horizontal="left" vertical="center"/>
    </xf>
    <xf numFmtId="0" fontId="3" fillId="0" borderId="5" xfId="0" applyFont="1" applyBorder="1" applyAlignment="1">
      <alignment horizontal="left" vertical="center"/>
    </xf>
    <xf numFmtId="164" fontId="3" fillId="0" borderId="4" xfId="0" applyNumberFormat="1" applyFont="1" applyBorder="1" applyAlignment="1">
      <alignment horizontal="center" vertical="center"/>
    </xf>
    <xf numFmtId="164" fontId="3" fillId="0" borderId="1" xfId="0" applyNumberFormat="1" applyFont="1" applyBorder="1" applyAlignment="1">
      <alignment horizontal="center" vertical="center" wrapText="1"/>
    </xf>
    <xf numFmtId="0" fontId="3" fillId="0" borderId="11" xfId="0" applyFont="1" applyBorder="1" applyAlignment="1">
      <alignment horizontal="left" vertical="center" wrapText="1"/>
    </xf>
    <xf numFmtId="0" fontId="3" fillId="0" borderId="0" xfId="0" applyFont="1" applyAlignment="1">
      <alignment horizontal="center" vertical="center"/>
    </xf>
    <xf numFmtId="0" fontId="3" fillId="0" borderId="0" xfId="0" applyFont="1" applyAlignment="1">
      <alignment horizontal="center"/>
    </xf>
    <xf numFmtId="0" fontId="3" fillId="0" borderId="20" xfId="0" applyFont="1" applyBorder="1" applyAlignment="1" applyProtection="1">
      <alignment vertical="center"/>
      <protection locked="0"/>
    </xf>
    <xf numFmtId="0" fontId="3" fillId="0" borderId="18" xfId="0" applyFont="1" applyBorder="1" applyAlignment="1" applyProtection="1">
      <alignment vertical="center"/>
      <protection locked="0"/>
    </xf>
    <xf numFmtId="165" fontId="7" fillId="0" borderId="31" xfId="0" applyNumberFormat="1" applyFont="1" applyBorder="1" applyAlignment="1">
      <alignment vertical="center"/>
    </xf>
    <xf numFmtId="1" fontId="12" fillId="0" borderId="1" xfId="0" applyNumberFormat="1" applyFont="1" applyBorder="1" applyAlignment="1">
      <alignment horizontal="left" vertical="center"/>
    </xf>
    <xf numFmtId="165" fontId="7" fillId="0" borderId="0" xfId="0" applyNumberFormat="1" applyFont="1" applyAlignment="1">
      <alignment vertical="center"/>
    </xf>
    <xf numFmtId="0" fontId="3" fillId="0" borderId="12" xfId="0" applyFont="1" applyBorder="1" applyAlignment="1">
      <alignment horizontal="center" vertical="center" wrapText="1"/>
    </xf>
    <xf numFmtId="0" fontId="13" fillId="0" borderId="0" xfId="0" applyFont="1"/>
    <xf numFmtId="0" fontId="3" fillId="0" borderId="0" xfId="0" applyFont="1" applyAlignment="1">
      <alignment horizontal="right"/>
    </xf>
    <xf numFmtId="0" fontId="10" fillId="0" borderId="0" xfId="0" applyFont="1"/>
    <xf numFmtId="0" fontId="15" fillId="0" borderId="0" xfId="0" applyFont="1"/>
    <xf numFmtId="0" fontId="3" fillId="0" borderId="0" xfId="1" applyFont="1" applyBorder="1" applyAlignment="1" applyProtection="1">
      <alignment horizontal="left" vertical="center"/>
    </xf>
    <xf numFmtId="0" fontId="5" fillId="0" borderId="19" xfId="0" applyFont="1" applyBorder="1" applyAlignment="1">
      <alignment horizontal="left" vertical="center"/>
    </xf>
    <xf numFmtId="0" fontId="5" fillId="0" borderId="30" xfId="0" applyFont="1" applyBorder="1" applyAlignment="1">
      <alignment horizontal="left" vertical="center"/>
    </xf>
    <xf numFmtId="0" fontId="5" fillId="0" borderId="32" xfId="0" applyFont="1" applyBorder="1" applyAlignment="1">
      <alignment horizontal="left" vertical="center"/>
    </xf>
    <xf numFmtId="0" fontId="3" fillId="0" borderId="25" xfId="0" applyFont="1" applyBorder="1" applyAlignment="1">
      <alignment horizontal="left" vertical="center"/>
    </xf>
    <xf numFmtId="0" fontId="5" fillId="0" borderId="21" xfId="0" applyFont="1" applyBorder="1" applyAlignment="1">
      <alignment horizontal="left" vertical="center"/>
    </xf>
    <xf numFmtId="0" fontId="5" fillId="0" borderId="0" xfId="0" applyFont="1" applyAlignment="1">
      <alignment vertical="center"/>
    </xf>
    <xf numFmtId="0" fontId="3" fillId="0" borderId="0" xfId="0" applyFont="1" applyAlignment="1">
      <alignment horizontal="left" vertical="center" indent="1"/>
    </xf>
    <xf numFmtId="0" fontId="3" fillId="0" borderId="12" xfId="0" applyFont="1" applyBorder="1"/>
    <xf numFmtId="0" fontId="5" fillId="0" borderId="12" xfId="0" applyFont="1" applyBorder="1" applyAlignment="1">
      <alignment horizontal="left" vertical="center"/>
    </xf>
    <xf numFmtId="0" fontId="5" fillId="0" borderId="16" xfId="0" applyFont="1" applyBorder="1" applyAlignment="1">
      <alignment vertical="center"/>
    </xf>
    <xf numFmtId="0" fontId="5" fillId="0" borderId="30" xfId="0" applyFont="1" applyBorder="1" applyAlignment="1">
      <alignment vertical="center"/>
    </xf>
    <xf numFmtId="0" fontId="10" fillId="0" borderId="15" xfId="0" applyFont="1" applyBorder="1" applyAlignment="1">
      <alignment vertical="center"/>
    </xf>
    <xf numFmtId="0" fontId="5" fillId="0" borderId="12" xfId="0" applyFont="1" applyBorder="1" applyAlignment="1">
      <alignment vertical="center"/>
    </xf>
    <xf numFmtId="0" fontId="10" fillId="0" borderId="15" xfId="0" applyFont="1" applyBorder="1"/>
    <xf numFmtId="0" fontId="10" fillId="0" borderId="0" xfId="0" applyFont="1" applyAlignment="1">
      <alignment vertical="center"/>
    </xf>
    <xf numFmtId="0" fontId="7" fillId="0" borderId="3" xfId="0" applyFont="1" applyBorder="1" applyAlignment="1">
      <alignment horizontal="center"/>
    </xf>
    <xf numFmtId="0" fontId="3" fillId="0" borderId="0" xfId="0" applyFont="1" applyAlignment="1">
      <alignment horizontal="left"/>
    </xf>
    <xf numFmtId="0" fontId="3" fillId="0" borderId="0" xfId="0" applyFont="1" applyProtection="1">
      <protection locked="0"/>
    </xf>
    <xf numFmtId="0" fontId="10" fillId="0" borderId="0" xfId="0" applyFont="1" applyAlignment="1">
      <alignment horizontal="center"/>
    </xf>
    <xf numFmtId="0" fontId="3" fillId="0" borderId="10" xfId="0" applyFont="1" applyBorder="1" applyAlignment="1">
      <alignment horizontal="center" vertical="center" wrapText="1"/>
    </xf>
    <xf numFmtId="0" fontId="3" fillId="0" borderId="18" xfId="0" applyFont="1" applyBorder="1" applyAlignment="1">
      <alignment horizontal="center" vertical="center" wrapText="1"/>
    </xf>
    <xf numFmtId="0" fontId="5" fillId="0" borderId="1" xfId="0" applyFont="1" applyBorder="1" applyAlignment="1">
      <alignment horizontal="left" vertical="center"/>
    </xf>
    <xf numFmtId="164" fontId="5" fillId="0" borderId="3" xfId="0" applyNumberFormat="1" applyFont="1" applyBorder="1" applyAlignment="1">
      <alignment horizontal="center" vertical="center" wrapText="1"/>
    </xf>
    <xf numFmtId="0" fontId="5" fillId="0" borderId="31" xfId="0" applyFont="1" applyBorder="1" applyAlignment="1">
      <alignment horizontal="left" vertical="center"/>
    </xf>
    <xf numFmtId="164" fontId="5" fillId="0" borderId="31" xfId="0" applyNumberFormat="1" applyFont="1" applyBorder="1" applyAlignment="1">
      <alignment horizontal="center" vertical="center" wrapText="1"/>
    </xf>
    <xf numFmtId="165" fontId="5" fillId="0" borderId="33" xfId="0" applyNumberFormat="1" applyFont="1" applyBorder="1" applyAlignment="1">
      <alignment horizontal="center" vertical="center"/>
    </xf>
    <xf numFmtId="164" fontId="5" fillId="0" borderId="27" xfId="0" applyNumberFormat="1" applyFont="1" applyBorder="1" applyAlignment="1">
      <alignment horizontal="center" vertical="center" wrapText="1"/>
    </xf>
    <xf numFmtId="0" fontId="3" fillId="0" borderId="26" xfId="0" applyFont="1" applyBorder="1" applyAlignment="1">
      <alignment horizontal="left" vertical="center"/>
    </xf>
    <xf numFmtId="164" fontId="3" fillId="0" borderId="23" xfId="0" applyNumberFormat="1" applyFont="1" applyBorder="1" applyAlignment="1">
      <alignment horizontal="center" vertical="center"/>
    </xf>
    <xf numFmtId="0" fontId="5" fillId="0" borderId="24" xfId="0" applyFont="1" applyBorder="1" applyAlignment="1">
      <alignment horizontal="left" vertical="center"/>
    </xf>
    <xf numFmtId="0" fontId="5" fillId="0" borderId="21" xfId="0" applyFont="1" applyBorder="1" applyAlignment="1">
      <alignment horizontal="center" vertical="center" wrapText="1"/>
    </xf>
    <xf numFmtId="0" fontId="5" fillId="0" borderId="17" xfId="0" applyFont="1" applyBorder="1" applyAlignment="1">
      <alignment vertical="center"/>
    </xf>
    <xf numFmtId="0" fontId="5" fillId="0" borderId="17" xfId="0" applyFont="1" applyBorder="1" applyAlignment="1">
      <alignment horizontal="center" vertical="center" wrapText="1"/>
    </xf>
    <xf numFmtId="0" fontId="5" fillId="0" borderId="17" xfId="0" applyFont="1" applyBorder="1" applyAlignment="1">
      <alignment vertical="center" wrapText="1"/>
    </xf>
    <xf numFmtId="164" fontId="3" fillId="0" borderId="28" xfId="0" applyNumberFormat="1" applyFont="1" applyBorder="1" applyAlignment="1">
      <alignment horizontal="center" vertical="center" wrapText="1"/>
    </xf>
    <xf numFmtId="0" fontId="5" fillId="0" borderId="31" xfId="0" applyFont="1" applyBorder="1" applyAlignment="1">
      <alignment horizontal="center" vertical="center" wrapText="1"/>
    </xf>
    <xf numFmtId="0" fontId="5" fillId="0" borderId="7" xfId="0" applyFont="1" applyBorder="1" applyAlignment="1">
      <alignment horizontal="center" vertical="center" wrapText="1"/>
    </xf>
    <xf numFmtId="165" fontId="5" fillId="0" borderId="29" xfId="0" applyNumberFormat="1" applyFont="1" applyBorder="1" applyAlignment="1">
      <alignment horizontal="center" vertical="center" wrapText="1"/>
    </xf>
    <xf numFmtId="0" fontId="5" fillId="0" borderId="20" xfId="0" applyFont="1" applyBorder="1" applyAlignment="1">
      <alignment horizontal="center" vertical="center" wrapText="1"/>
    </xf>
    <xf numFmtId="0" fontId="5" fillId="0" borderId="0" xfId="0" applyFont="1" applyAlignment="1">
      <alignment horizontal="center" vertical="center" wrapText="1"/>
    </xf>
    <xf numFmtId="165" fontId="5" fillId="0" borderId="0" xfId="0" applyNumberFormat="1" applyFont="1" applyAlignment="1">
      <alignment horizontal="center" vertical="center" wrapText="1"/>
    </xf>
    <xf numFmtId="0" fontId="10" fillId="0" borderId="15" xfId="0" applyFont="1" applyBorder="1" applyAlignment="1">
      <alignment horizontal="center" vertical="center"/>
    </xf>
    <xf numFmtId="0" fontId="5" fillId="0" borderId="13" xfId="0" applyFont="1" applyBorder="1" applyAlignment="1">
      <alignment vertical="center"/>
    </xf>
    <xf numFmtId="0" fontId="10" fillId="0" borderId="15" xfId="0" applyFont="1" applyBorder="1" applyAlignment="1">
      <alignment horizontal="center"/>
    </xf>
    <xf numFmtId="0" fontId="5" fillId="0" borderId="0" xfId="0" applyFont="1"/>
    <xf numFmtId="0" fontId="1" fillId="0" borderId="0" xfId="0" applyFont="1"/>
    <xf numFmtId="0" fontId="18" fillId="0" borderId="0" xfId="0" applyFont="1"/>
    <xf numFmtId="0" fontId="18" fillId="0" borderId="0" xfId="0" applyFont="1" applyAlignment="1">
      <alignment horizontal="center"/>
    </xf>
    <xf numFmtId="9" fontId="5" fillId="0" borderId="0" xfId="0" applyNumberFormat="1" applyFont="1" applyAlignment="1">
      <alignment horizontal="center" vertical="center"/>
    </xf>
    <xf numFmtId="0" fontId="3" fillId="0" borderId="19" xfId="0" applyFont="1" applyBorder="1" applyAlignment="1">
      <alignment horizontal="left" vertical="center" wrapText="1"/>
    </xf>
    <xf numFmtId="0" fontId="5" fillId="0" borderId="12" xfId="0" applyFont="1" applyBorder="1" applyAlignment="1">
      <alignment vertical="center" wrapText="1"/>
    </xf>
    <xf numFmtId="0" fontId="16" fillId="0" borderId="1" xfId="0" applyFont="1" applyBorder="1" applyAlignment="1">
      <alignment horizontal="center" vertical="center" wrapText="1"/>
    </xf>
    <xf numFmtId="0" fontId="16" fillId="0" borderId="3" xfId="0" applyFont="1" applyBorder="1" applyAlignment="1">
      <alignment horizontal="center" vertical="center" wrapText="1"/>
    </xf>
    <xf numFmtId="0" fontId="3" fillId="0" borderId="0" xfId="0" applyFont="1" applyAlignment="1">
      <alignment horizontal="right" vertical="top"/>
    </xf>
    <xf numFmtId="0" fontId="14" fillId="0" borderId="0" xfId="0" applyFont="1" applyAlignment="1">
      <alignment horizontal="right" vertical="top"/>
    </xf>
    <xf numFmtId="0" fontId="10" fillId="0" borderId="0" xfId="0" applyFont="1" applyAlignment="1">
      <alignment horizontal="right" vertical="top"/>
    </xf>
    <xf numFmtId="0" fontId="18" fillId="0" borderId="0" xfId="0" applyFont="1" applyAlignment="1">
      <alignment horizontal="right" vertical="top"/>
    </xf>
    <xf numFmtId="0" fontId="3" fillId="0" borderId="0" xfId="0" applyFont="1" applyAlignment="1" applyProtection="1">
      <alignment horizontal="center"/>
      <protection locked="0"/>
    </xf>
    <xf numFmtId="0" fontId="3" fillId="0" borderId="0" xfId="0" applyFont="1" applyAlignment="1">
      <alignment horizontal="right" vertical="top" wrapText="1"/>
    </xf>
    <xf numFmtId="0" fontId="3" fillId="0" borderId="0" xfId="0" applyFont="1" applyAlignment="1">
      <alignment horizontal="left" vertical="top"/>
    </xf>
    <xf numFmtId="0" fontId="3" fillId="0" borderId="0" xfId="0" applyFont="1" applyAlignment="1" applyProtection="1">
      <alignment horizontal="left" vertical="top"/>
      <protection locked="0"/>
    </xf>
    <xf numFmtId="165" fontId="3" fillId="0" borderId="19" xfId="0" applyNumberFormat="1" applyFont="1" applyBorder="1" applyAlignment="1">
      <alignment horizontal="center" vertical="center" wrapText="1"/>
    </xf>
    <xf numFmtId="165" fontId="3" fillId="0" borderId="14" xfId="0" applyNumberFormat="1" applyFont="1" applyBorder="1" applyAlignment="1">
      <alignment horizontal="center" vertical="center" wrapText="1"/>
    </xf>
    <xf numFmtId="165" fontId="3" fillId="0" borderId="32" xfId="0" applyNumberFormat="1" applyFont="1" applyBorder="1" applyAlignment="1">
      <alignment horizontal="center" vertical="center" wrapText="1"/>
    </xf>
    <xf numFmtId="165" fontId="3" fillId="0" borderId="34" xfId="0" applyNumberFormat="1" applyFont="1" applyBorder="1" applyAlignment="1">
      <alignment horizontal="center" vertical="center"/>
    </xf>
    <xf numFmtId="165" fontId="3" fillId="0" borderId="21" xfId="0" applyNumberFormat="1" applyFont="1" applyBorder="1" applyAlignment="1">
      <alignment horizontal="center" vertical="center" wrapText="1"/>
    </xf>
    <xf numFmtId="165" fontId="3" fillId="0" borderId="3" xfId="0" applyNumberFormat="1" applyFont="1" applyBorder="1" applyAlignment="1">
      <alignment horizontal="center" vertical="center" wrapText="1"/>
    </xf>
    <xf numFmtId="10" fontId="3" fillId="0" borderId="0" xfId="0" applyNumberFormat="1" applyFont="1" applyAlignment="1">
      <alignment horizontal="center"/>
    </xf>
    <xf numFmtId="0" fontId="3" fillId="0" borderId="0" xfId="0" applyFont="1" applyAlignment="1" applyProtection="1">
      <alignment vertical="center"/>
      <protection locked="0"/>
    </xf>
    <xf numFmtId="0" fontId="3" fillId="0" borderId="0" xfId="0" applyFont="1" applyAlignment="1" applyProtection="1">
      <alignment horizontal="center" vertical="center"/>
      <protection locked="0"/>
    </xf>
    <xf numFmtId="0" fontId="10" fillId="0" borderId="0" xfId="0" applyFont="1" applyAlignment="1">
      <alignment horizontal="center" vertical="center"/>
    </xf>
    <xf numFmtId="0" fontId="5" fillId="0" borderId="37" xfId="0" applyFont="1" applyBorder="1" applyAlignment="1">
      <alignment vertical="center"/>
    </xf>
    <xf numFmtId="0" fontId="7" fillId="3" borderId="0" xfId="0" applyFont="1" applyFill="1" applyAlignment="1">
      <alignment horizontal="left" vertical="center" wrapText="1"/>
    </xf>
    <xf numFmtId="165" fontId="7" fillId="3" borderId="0" xfId="0" applyNumberFormat="1" applyFont="1" applyFill="1" applyAlignment="1">
      <alignment vertical="center"/>
    </xf>
    <xf numFmtId="0" fontId="3" fillId="3" borderId="3" xfId="0" applyFont="1" applyFill="1" applyBorder="1" applyAlignment="1">
      <alignment horizontal="center" vertical="center" wrapText="1"/>
    </xf>
    <xf numFmtId="0" fontId="3" fillId="3" borderId="3" xfId="0" applyFont="1" applyFill="1" applyBorder="1" applyAlignment="1">
      <alignment horizontal="center"/>
    </xf>
    <xf numFmtId="0" fontId="3" fillId="3" borderId="4" xfId="0" applyFont="1" applyFill="1" applyBorder="1" applyAlignment="1">
      <alignment horizontal="center"/>
    </xf>
    <xf numFmtId="165" fontId="3" fillId="3" borderId="36" xfId="0" applyNumberFormat="1" applyFont="1" applyFill="1" applyBorder="1" applyAlignment="1">
      <alignment horizontal="center" vertical="center"/>
    </xf>
    <xf numFmtId="0" fontId="3" fillId="3" borderId="36" xfId="0" applyFont="1" applyFill="1" applyBorder="1" applyAlignment="1">
      <alignment horizontal="center"/>
    </xf>
    <xf numFmtId="0" fontId="5" fillId="4" borderId="21" xfId="0" applyFont="1" applyFill="1" applyBorder="1" applyAlignment="1">
      <alignment horizontal="left" vertical="center"/>
    </xf>
    <xf numFmtId="0" fontId="5" fillId="4" borderId="22" xfId="0" applyFont="1" applyFill="1" applyBorder="1" applyAlignment="1">
      <alignment horizontal="left" vertical="center"/>
    </xf>
    <xf numFmtId="164" fontId="5" fillId="4" borderId="2" xfId="0" applyNumberFormat="1" applyFont="1" applyFill="1" applyBorder="1" applyAlignment="1">
      <alignment horizontal="center" vertical="center" wrapText="1"/>
    </xf>
    <xf numFmtId="165" fontId="3" fillId="4" borderId="2" xfId="0" applyNumberFormat="1" applyFont="1" applyFill="1" applyBorder="1" applyAlignment="1">
      <alignment horizontal="center" vertical="center"/>
    </xf>
    <xf numFmtId="0" fontId="5" fillId="4" borderId="0" xfId="1" applyFont="1" applyFill="1" applyBorder="1" applyAlignment="1" applyProtection="1">
      <alignment horizontal="left" vertical="center"/>
    </xf>
    <xf numFmtId="0" fontId="5" fillId="4" borderId="9" xfId="0" applyFont="1" applyFill="1" applyBorder="1" applyAlignment="1">
      <alignment horizontal="center" vertical="center" wrapText="1"/>
    </xf>
    <xf numFmtId="0" fontId="5" fillId="4" borderId="9" xfId="1" applyFont="1" applyFill="1" applyBorder="1" applyAlignment="1" applyProtection="1">
      <alignment horizontal="center" vertical="center" wrapText="1"/>
    </xf>
    <xf numFmtId="0" fontId="3" fillId="5" borderId="4" xfId="0" applyFont="1" applyFill="1" applyBorder="1" applyAlignment="1" applyProtection="1">
      <alignment horizontal="center" vertical="center"/>
      <protection locked="0"/>
    </xf>
    <xf numFmtId="0" fontId="3" fillId="5" borderId="3" xfId="0" applyFont="1" applyFill="1" applyBorder="1" applyAlignment="1" applyProtection="1">
      <alignment horizontal="center" vertical="center"/>
      <protection locked="0"/>
    </xf>
    <xf numFmtId="0" fontId="3" fillId="5" borderId="3" xfId="0" applyFont="1" applyFill="1" applyBorder="1" applyAlignment="1" applyProtection="1">
      <alignment horizontal="center" vertical="center" wrapText="1"/>
      <protection locked="0"/>
    </xf>
    <xf numFmtId="0" fontId="3" fillId="5" borderId="4" xfId="0" applyFont="1" applyFill="1" applyBorder="1" applyAlignment="1" applyProtection="1">
      <alignment horizontal="center" vertical="center" wrapText="1"/>
      <protection locked="0"/>
    </xf>
    <xf numFmtId="0" fontId="3" fillId="5" borderId="20" xfId="0" applyFont="1" applyFill="1" applyBorder="1" applyAlignment="1" applyProtection="1">
      <alignment horizontal="center" vertical="center"/>
      <protection locked="0"/>
    </xf>
    <xf numFmtId="0" fontId="3" fillId="5" borderId="18" xfId="0" applyFont="1" applyFill="1" applyBorder="1" applyAlignment="1" applyProtection="1">
      <alignment horizontal="center" vertical="center" wrapText="1"/>
      <protection locked="0"/>
    </xf>
    <xf numFmtId="0" fontId="3" fillId="5" borderId="10" xfId="0" applyFont="1" applyFill="1" applyBorder="1" applyAlignment="1" applyProtection="1">
      <alignment horizontal="center" vertical="center"/>
      <protection locked="0"/>
    </xf>
    <xf numFmtId="0" fontId="3" fillId="5" borderId="10" xfId="0" applyFont="1" applyFill="1" applyBorder="1" applyAlignment="1" applyProtection="1">
      <alignment horizontal="center" vertical="center" wrapText="1"/>
      <protection locked="0"/>
    </xf>
    <xf numFmtId="0" fontId="3" fillId="0" borderId="4" xfId="0" applyFont="1" applyBorder="1" applyAlignment="1">
      <alignment horizontal="center" vertical="center" wrapText="1"/>
    </xf>
    <xf numFmtId="0" fontId="3" fillId="6" borderId="19" xfId="0" applyFont="1" applyFill="1" applyBorder="1" applyAlignment="1" applyProtection="1">
      <alignment vertical="center"/>
      <protection locked="0"/>
    </xf>
    <xf numFmtId="0" fontId="3" fillId="6" borderId="20" xfId="0" applyFont="1" applyFill="1" applyBorder="1" applyAlignment="1" applyProtection="1">
      <alignment vertical="center"/>
      <protection locked="0"/>
    </xf>
    <xf numFmtId="0" fontId="5" fillId="6" borderId="10" xfId="0" applyFont="1" applyFill="1" applyBorder="1" applyAlignment="1">
      <alignment horizontal="left" vertical="center"/>
    </xf>
    <xf numFmtId="165" fontId="5" fillId="6" borderId="5" xfId="0" applyNumberFormat="1" applyFont="1" applyFill="1" applyBorder="1" applyAlignment="1">
      <alignment horizontal="center" vertical="center"/>
    </xf>
    <xf numFmtId="164" fontId="5" fillId="6" borderId="4" xfId="0" applyNumberFormat="1" applyFont="1" applyFill="1" applyBorder="1" applyAlignment="1">
      <alignment horizontal="center" vertical="center"/>
    </xf>
    <xf numFmtId="165" fontId="3" fillId="6" borderId="10" xfId="0" applyNumberFormat="1" applyFont="1" applyFill="1" applyBorder="1" applyAlignment="1">
      <alignment horizontal="center" vertical="center"/>
    </xf>
    <xf numFmtId="0" fontId="20" fillId="0" borderId="0" xfId="0" applyFont="1" applyAlignment="1">
      <alignment horizontal="right" vertical="center"/>
    </xf>
    <xf numFmtId="0" fontId="21" fillId="0" borderId="0" xfId="0" applyFont="1" applyAlignment="1">
      <alignment vertical="center"/>
    </xf>
    <xf numFmtId="0" fontId="21" fillId="0" borderId="0" xfId="0" applyFont="1" applyAlignment="1">
      <alignment vertical="top"/>
    </xf>
    <xf numFmtId="165" fontId="3" fillId="0" borderId="10" xfId="0" applyNumberFormat="1" applyFont="1" applyBorder="1" applyAlignment="1">
      <alignment horizontal="center" vertical="center" wrapText="1"/>
    </xf>
    <xf numFmtId="165" fontId="3" fillId="0" borderId="18" xfId="0" applyNumberFormat="1" applyFont="1" applyBorder="1" applyAlignment="1">
      <alignment horizontal="center" vertical="center" wrapText="1"/>
    </xf>
    <xf numFmtId="165" fontId="3" fillId="0" borderId="12" xfId="0" applyNumberFormat="1" applyFont="1" applyBorder="1" applyAlignment="1">
      <alignment horizontal="center" vertical="center" wrapText="1"/>
    </xf>
    <xf numFmtId="165" fontId="3" fillId="0" borderId="10" xfId="0" applyNumberFormat="1" applyFont="1" applyBorder="1" applyAlignment="1">
      <alignment horizontal="center" vertical="center"/>
    </xf>
    <xf numFmtId="165" fontId="3" fillId="0" borderId="2" xfId="0" applyNumberFormat="1" applyFont="1" applyBorder="1" applyAlignment="1">
      <alignment horizontal="center" vertical="center" wrapText="1"/>
    </xf>
    <xf numFmtId="0" fontId="5" fillId="5" borderId="0" xfId="0" applyFont="1" applyFill="1" applyAlignment="1" applyProtection="1">
      <alignment horizontal="center" vertical="center" wrapText="1"/>
      <protection locked="0"/>
    </xf>
    <xf numFmtId="9" fontId="3" fillId="8" borderId="0" xfId="0" applyNumberFormat="1" applyFont="1" applyFill="1" applyAlignment="1" applyProtection="1">
      <alignment horizontal="center"/>
      <protection locked="0"/>
    </xf>
    <xf numFmtId="0" fontId="3" fillId="8" borderId="0" xfId="0" applyFont="1" applyFill="1" applyAlignment="1" applyProtection="1">
      <alignment horizontal="center"/>
      <protection locked="0"/>
    </xf>
    <xf numFmtId="0" fontId="3" fillId="7" borderId="1" xfId="0" applyFont="1" applyFill="1" applyBorder="1" applyAlignment="1" applyProtection="1">
      <alignment horizontal="center" vertical="center" wrapText="1"/>
      <protection locked="0"/>
    </xf>
    <xf numFmtId="0" fontId="3" fillId="7" borderId="3" xfId="0" applyFont="1" applyFill="1" applyBorder="1" applyAlignment="1" applyProtection="1">
      <alignment horizontal="center" vertical="center" wrapText="1"/>
      <protection locked="0"/>
    </xf>
    <xf numFmtId="0" fontId="22" fillId="0" borderId="0" xfId="0" applyFont="1" applyAlignment="1">
      <alignment horizontal="left" vertical="center"/>
    </xf>
    <xf numFmtId="0" fontId="23" fillId="0" borderId="0" xfId="0" applyFont="1" applyAlignment="1">
      <alignment horizontal="right" vertical="top"/>
    </xf>
    <xf numFmtId="0" fontId="24" fillId="0" borderId="0" xfId="0" applyFont="1"/>
    <xf numFmtId="0" fontId="25" fillId="0" borderId="0" xfId="0" applyFont="1" applyAlignment="1">
      <alignment vertical="center" wrapText="1"/>
    </xf>
    <xf numFmtId="0" fontId="27" fillId="0" borderId="0" xfId="0" applyFont="1"/>
    <xf numFmtId="0" fontId="28" fillId="0" borderId="0" xfId="1" applyFont="1" applyAlignment="1" applyProtection="1">
      <alignment vertical="center" wrapText="1"/>
    </xf>
    <xf numFmtId="0" fontId="27" fillId="0" borderId="0" xfId="0" applyFont="1" applyAlignment="1">
      <alignment vertical="center" wrapText="1"/>
    </xf>
    <xf numFmtId="0" fontId="26" fillId="0" borderId="0" xfId="0" applyFont="1"/>
    <xf numFmtId="0" fontId="27" fillId="0" borderId="3" xfId="0" applyFont="1" applyBorder="1" applyAlignment="1">
      <alignment vertical="center" wrapText="1"/>
    </xf>
    <xf numFmtId="165" fontId="7" fillId="0" borderId="0" xfId="0" applyNumberFormat="1" applyFont="1" applyAlignment="1">
      <alignment horizontal="center" vertical="top"/>
    </xf>
    <xf numFmtId="0" fontId="3" fillId="0" borderId="0" xfId="0" applyFont="1" applyAlignment="1">
      <alignment vertical="top"/>
    </xf>
    <xf numFmtId="0" fontId="7" fillId="0" borderId="0" xfId="0" applyFont="1" applyAlignment="1">
      <alignment horizontal="center" vertical="top"/>
    </xf>
    <xf numFmtId="0" fontId="3" fillId="0" borderId="0" xfId="0" applyFont="1" applyAlignment="1">
      <alignment horizontal="center" vertical="top"/>
    </xf>
    <xf numFmtId="165" fontId="5" fillId="0" borderId="0" xfId="0" applyNumberFormat="1" applyFont="1" applyAlignment="1">
      <alignment horizontal="center" vertical="top"/>
    </xf>
    <xf numFmtId="0" fontId="5" fillId="0" borderId="0" xfId="0" applyFont="1" applyAlignment="1">
      <alignment vertical="top"/>
    </xf>
    <xf numFmtId="0" fontId="3" fillId="0" borderId="30" xfId="0" applyFont="1" applyBorder="1" applyAlignment="1">
      <alignment vertical="center"/>
    </xf>
    <xf numFmtId="0" fontId="7" fillId="3" borderId="0" xfId="0" applyFont="1" applyFill="1" applyAlignment="1">
      <alignment vertical="center" wrapText="1"/>
    </xf>
    <xf numFmtId="0" fontId="7" fillId="0" borderId="30" xfId="0" applyFont="1" applyBorder="1" applyAlignment="1">
      <alignment vertical="center"/>
    </xf>
    <xf numFmtId="0" fontId="5" fillId="0" borderId="12" xfId="0" applyFont="1" applyBorder="1" applyAlignment="1">
      <alignment horizontal="left" vertical="center" wrapText="1"/>
    </xf>
    <xf numFmtId="0" fontId="3" fillId="0" borderId="19" xfId="0" applyFont="1" applyBorder="1" applyAlignment="1">
      <alignment vertical="center" wrapText="1"/>
    </xf>
    <xf numFmtId="0" fontId="32" fillId="0" borderId="0" xfId="0" applyFont="1"/>
    <xf numFmtId="0" fontId="3" fillId="8" borderId="0" xfId="0" applyFont="1" applyFill="1" applyAlignment="1" applyProtection="1">
      <alignment horizontal="left" vertical="top" wrapText="1"/>
      <protection locked="0"/>
    </xf>
    <xf numFmtId="0" fontId="0" fillId="8" borderId="0" xfId="0" applyFill="1" applyAlignment="1" applyProtection="1">
      <alignment horizontal="left" vertical="top" wrapText="1"/>
      <protection locked="0"/>
    </xf>
    <xf numFmtId="0" fontId="3" fillId="8" borderId="0" xfId="0" applyFont="1" applyFill="1" applyAlignment="1" applyProtection="1">
      <alignment horizontal="left" wrapText="1"/>
      <protection locked="0"/>
    </xf>
    <xf numFmtId="0" fontId="0" fillId="8" borderId="0" xfId="0" applyFill="1" applyAlignment="1" applyProtection="1">
      <alignment horizontal="left" wrapText="1"/>
      <protection locked="0"/>
    </xf>
    <xf numFmtId="0" fontId="17" fillId="0" borderId="0" xfId="0" applyFont="1" applyAlignment="1">
      <alignment vertical="center" wrapText="1"/>
    </xf>
    <xf numFmtId="0" fontId="3" fillId="0" borderId="0" xfId="0" applyFont="1" applyAlignment="1">
      <alignment vertical="top" wrapText="1"/>
    </xf>
  </cellXfs>
  <cellStyles count="51">
    <cellStyle name="Besuchter Hyperlink" xfId="16" builtinId="9" hidden="1"/>
    <cellStyle name="Besuchter Hyperlink" xfId="19" builtinId="9" hidden="1"/>
    <cellStyle name="Besuchter Hyperlink" xfId="21" builtinId="9" hidden="1"/>
    <cellStyle name="Besuchter Hyperlink" xfId="24" builtinId="9" hidden="1"/>
    <cellStyle name="Besuchter Hyperlink" xfId="27" builtinId="9" hidden="1"/>
    <cellStyle name="Besuchter Hyperlink" xfId="22" builtinId="9" hidden="1"/>
    <cellStyle name="Besuchter Hyperlink" xfId="14" builtinId="9" hidden="1"/>
    <cellStyle name="Besuchter Hyperlink" xfId="5" builtinId="9" hidden="1"/>
    <cellStyle name="Besuchter Hyperlink" xfId="8" builtinId="9" hidden="1"/>
    <cellStyle name="Besuchter Hyperlink" xfId="6" builtinId="9" hidden="1"/>
    <cellStyle name="Besuchter Hyperlink" xfId="4" builtinId="9" hidden="1"/>
    <cellStyle name="Besuchter Hyperlink" xfId="2" builtinId="9" hidden="1"/>
    <cellStyle name="Besuchter Hyperlink" xfId="3" builtinId="9" hidden="1"/>
    <cellStyle name="Besuchter Hyperlink" xfId="9" builtinId="9" hidden="1"/>
    <cellStyle name="Besuchter Hyperlink" xfId="7" builtinId="9" hidden="1"/>
    <cellStyle name="Besuchter Hyperlink" xfId="10" builtinId="9" hidden="1"/>
    <cellStyle name="Besuchter Hyperlink" xfId="18" builtinId="9" hidden="1"/>
    <cellStyle name="Besuchter Hyperlink" xfId="26" builtinId="9" hidden="1"/>
    <cellStyle name="Besuchter Hyperlink" xfId="25" builtinId="9" hidden="1"/>
    <cellStyle name="Besuchter Hyperlink" xfId="23" builtinId="9" hidden="1"/>
    <cellStyle name="Besuchter Hyperlink" xfId="20" builtinId="9" hidden="1"/>
    <cellStyle name="Besuchter Hyperlink" xfId="17" builtinId="9" hidden="1"/>
    <cellStyle name="Besuchter Hyperlink" xfId="15" builtinId="9" hidden="1"/>
    <cellStyle name="Besuchter Hyperlink" xfId="47" builtinId="9" hidden="1"/>
    <cellStyle name="Besuchter Hyperlink" xfId="49" builtinId="9" hidden="1"/>
    <cellStyle name="Besuchter Hyperlink" xfId="50" builtinId="9" hidden="1"/>
    <cellStyle name="Besuchter Hyperlink" xfId="46" builtinId="9" hidden="1"/>
    <cellStyle name="Besuchter Hyperlink" xfId="44" builtinId="9" hidden="1"/>
    <cellStyle name="Besuchter Hyperlink" xfId="42" builtinId="9" hidden="1"/>
    <cellStyle name="Besuchter Hyperlink" xfId="38" builtinId="9" hidden="1"/>
    <cellStyle name="Besuchter Hyperlink" xfId="36" builtinId="9" hidden="1"/>
    <cellStyle name="Besuchter Hyperlink" xfId="34" builtinId="9" hidden="1"/>
    <cellStyle name="Besuchter Hyperlink" xfId="30" builtinId="9" hidden="1"/>
    <cellStyle name="Besuchter Hyperlink" xfId="28" builtinId="9" hidden="1"/>
    <cellStyle name="Besuchter Hyperlink" xfId="11" builtinId="9" hidden="1"/>
    <cellStyle name="Besuchter Hyperlink" xfId="13" builtinId="9" hidden="1"/>
    <cellStyle name="Besuchter Hyperlink" xfId="12" builtinId="9" hidden="1"/>
    <cellStyle name="Besuchter Hyperlink" xfId="32" builtinId="9" hidden="1"/>
    <cellStyle name="Besuchter Hyperlink" xfId="40" builtinId="9" hidden="1"/>
    <cellStyle name="Besuchter Hyperlink" xfId="48" builtinId="9" hidden="1"/>
    <cellStyle name="Besuchter Hyperlink" xfId="45" builtinId="9" hidden="1"/>
    <cellStyle name="Besuchter Hyperlink" xfId="35" builtinId="9" hidden="1"/>
    <cellStyle name="Besuchter Hyperlink" xfId="39" builtinId="9" hidden="1"/>
    <cellStyle name="Besuchter Hyperlink" xfId="41" builtinId="9" hidden="1"/>
    <cellStyle name="Besuchter Hyperlink" xfId="43" builtinId="9" hidden="1"/>
    <cellStyle name="Besuchter Hyperlink" xfId="37" builtinId="9" hidden="1"/>
    <cellStyle name="Besuchter Hyperlink" xfId="31" builtinId="9" hidden="1"/>
    <cellStyle name="Besuchter Hyperlink" xfId="33" builtinId="9" hidden="1"/>
    <cellStyle name="Besuchter Hyperlink" xfId="29" builtinId="9" hidden="1"/>
    <cellStyle name="Link" xfId="1" builtinId="8"/>
    <cellStyle name="Standard" xfId="0" builtinId="0"/>
  </cellStyles>
  <dxfs count="0"/>
  <tableStyles count="0" defaultTableStyle="TableStyleMedium9" defaultPivotStyle="PivotStyleMedium4"/>
  <colors>
    <mruColors>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276"/>
  <sheetViews>
    <sheetView tabSelected="1" view="pageBreakPreview" zoomScaleNormal="100" zoomScaleSheetLayoutView="100" zoomScalePageLayoutView="25" workbookViewId="0">
      <selection activeCell="C12" sqref="C12"/>
    </sheetView>
  </sheetViews>
  <sheetFormatPr baseColWidth="10" defaultColWidth="11" defaultRowHeight="12.75"/>
  <cols>
    <col min="1" max="1" width="5.75" style="54" customWidth="1"/>
    <col min="2" max="2" width="63.375" style="54" customWidth="1"/>
    <col min="3" max="3" width="9.125" style="54" customWidth="1"/>
    <col min="4" max="4" width="9.25" style="75" customWidth="1"/>
    <col min="5" max="5" width="9.25" style="54" customWidth="1"/>
    <col min="6" max="6" width="9.75" style="54" customWidth="1"/>
    <col min="7" max="16384" width="11" style="54"/>
  </cols>
  <sheetData>
    <row r="1" spans="2:8" ht="29.25" customHeight="1"/>
    <row r="2" spans="2:8" s="71" customFormat="1" ht="26.25" customHeight="1">
      <c r="B2" s="171" t="s">
        <v>0</v>
      </c>
      <c r="C2" s="19"/>
      <c r="D2" s="44"/>
      <c r="E2" s="19"/>
      <c r="F2" s="19"/>
      <c r="H2" s="160"/>
    </row>
    <row r="3" spans="2:8" s="71" customFormat="1" ht="11.25" customHeight="1">
      <c r="B3" s="158"/>
      <c r="C3" s="19"/>
      <c r="D3" s="44"/>
      <c r="E3" s="19"/>
      <c r="F3" s="19"/>
      <c r="H3" s="160"/>
    </row>
    <row r="4" spans="2:8" s="71" customFormat="1" ht="15" customHeight="1">
      <c r="B4" s="172" t="s">
        <v>1</v>
      </c>
      <c r="C4" s="194"/>
      <c r="D4" s="195"/>
      <c r="E4" s="195"/>
      <c r="F4" s="195"/>
      <c r="H4" s="160"/>
    </row>
    <row r="5" spans="2:8" s="71" customFormat="1" ht="12.75" customHeight="1">
      <c r="B5" s="158"/>
      <c r="C5" s="19"/>
      <c r="D5" s="44"/>
      <c r="E5" s="19"/>
      <c r="F5" s="19"/>
      <c r="H5" s="160"/>
    </row>
    <row r="6" spans="2:8" s="71" customFormat="1" ht="15" customHeight="1">
      <c r="B6" s="172" t="s">
        <v>2</v>
      </c>
      <c r="C6" s="194"/>
      <c r="D6" s="195"/>
      <c r="E6" s="195"/>
      <c r="F6" s="195"/>
      <c r="H6" s="160"/>
    </row>
    <row r="7" spans="2:8" ht="12.75" customHeight="1">
      <c r="B7" s="53"/>
      <c r="C7" s="16"/>
      <c r="D7" s="45"/>
      <c r="E7" s="16"/>
      <c r="F7" s="16"/>
    </row>
    <row r="8" spans="2:8" ht="15" customHeight="1">
      <c r="B8" s="172" t="s">
        <v>3</v>
      </c>
      <c r="C8" s="16"/>
      <c r="D8" s="45"/>
      <c r="E8" s="16"/>
      <c r="F8" s="16"/>
    </row>
    <row r="9" spans="2:8" ht="5.25" customHeight="1">
      <c r="B9" s="110"/>
      <c r="C9" s="16"/>
      <c r="D9" s="45"/>
      <c r="E9" s="16"/>
      <c r="F9" s="16"/>
    </row>
    <row r="10" spans="2:8" ht="15" customHeight="1">
      <c r="B10" s="110" t="s">
        <v>4</v>
      </c>
      <c r="C10" s="192"/>
      <c r="D10" s="193"/>
      <c r="E10" s="193"/>
      <c r="F10" s="193"/>
    </row>
    <row r="11" spans="2:8" ht="9.9499999999999993" customHeight="1">
      <c r="B11" s="110"/>
      <c r="C11" s="16"/>
      <c r="D11" s="45"/>
      <c r="E11" s="16"/>
      <c r="F11" s="16"/>
    </row>
    <row r="12" spans="2:8" ht="15" customHeight="1">
      <c r="B12" s="110" t="s">
        <v>5</v>
      </c>
      <c r="C12" s="168">
        <v>1965</v>
      </c>
      <c r="D12" s="45"/>
      <c r="E12" s="16"/>
      <c r="F12" s="16"/>
    </row>
    <row r="13" spans="2:8" ht="9.9499999999999993" customHeight="1">
      <c r="B13" s="110"/>
      <c r="C13" s="16"/>
      <c r="D13" s="45"/>
      <c r="E13" s="16"/>
      <c r="F13" s="16"/>
    </row>
    <row r="14" spans="2:8" ht="25.5">
      <c r="B14" s="115" t="s">
        <v>6</v>
      </c>
      <c r="C14" s="167">
        <v>0.09</v>
      </c>
      <c r="D14" s="45"/>
      <c r="E14" s="72">
        <f>IF(C14&lt;100%,E107,D107)</f>
        <v>22.77</v>
      </c>
      <c r="F14" s="16"/>
    </row>
    <row r="15" spans="2:8" ht="9.9499999999999993" customHeight="1">
      <c r="B15" s="110"/>
      <c r="C15" s="16"/>
      <c r="D15" s="45"/>
      <c r="E15" s="16"/>
      <c r="F15" s="16"/>
    </row>
    <row r="16" spans="2:8" ht="33.75" customHeight="1">
      <c r="B16" s="115" t="s">
        <v>7</v>
      </c>
      <c r="C16" s="192"/>
      <c r="D16" s="193"/>
      <c r="E16" s="193"/>
      <c r="F16" s="193"/>
    </row>
    <row r="17" spans="2:9" ht="3.75" customHeight="1">
      <c r="B17" s="110"/>
      <c r="C17" s="16"/>
      <c r="D17" s="45"/>
      <c r="E17" s="16"/>
      <c r="F17" s="16"/>
    </row>
    <row r="18" spans="2:9" ht="12" customHeight="1">
      <c r="B18" s="110"/>
      <c r="C18" s="16"/>
      <c r="D18" s="45"/>
      <c r="E18" s="16"/>
      <c r="F18" s="16"/>
    </row>
    <row r="19" spans="2:9" ht="15.75" customHeight="1">
      <c r="B19" s="172" t="s">
        <v>8</v>
      </c>
      <c r="C19" s="16"/>
      <c r="D19" s="45"/>
      <c r="E19" s="16"/>
      <c r="F19" s="16"/>
    </row>
    <row r="20" spans="2:9" ht="12" customHeight="1">
      <c r="B20" s="110"/>
      <c r="C20" s="16"/>
      <c r="D20" s="45"/>
      <c r="E20" s="16"/>
      <c r="F20" s="16"/>
    </row>
    <row r="21" spans="2:9" ht="29.25" customHeight="1">
      <c r="B21" s="115" t="s">
        <v>9</v>
      </c>
      <c r="C21" s="192"/>
      <c r="D21" s="193"/>
      <c r="E21" s="193"/>
      <c r="F21" s="193"/>
    </row>
    <row r="22" spans="2:9" ht="3.95" customHeight="1">
      <c r="B22" s="110"/>
      <c r="C22" s="16"/>
      <c r="D22" s="45"/>
      <c r="E22" s="16"/>
      <c r="F22" s="16"/>
    </row>
    <row r="23" spans="2:9" ht="3" customHeight="1">
      <c r="B23" s="110"/>
      <c r="C23" s="74"/>
      <c r="D23" s="114"/>
      <c r="E23" s="74"/>
      <c r="F23" s="74"/>
    </row>
    <row r="24" spans="2:9" ht="9.9499999999999993" customHeight="1">
      <c r="B24" s="110"/>
      <c r="C24" s="16"/>
      <c r="D24" s="45"/>
      <c r="E24" s="16"/>
      <c r="F24" s="16"/>
    </row>
    <row r="25" spans="2:9" ht="27.75" customHeight="1">
      <c r="B25" s="115" t="s">
        <v>10</v>
      </c>
      <c r="C25" s="192"/>
      <c r="D25" s="193"/>
      <c r="E25" s="193"/>
      <c r="F25" s="193"/>
    </row>
    <row r="26" spans="2:9" ht="9.75" customHeight="1">
      <c r="B26" s="110"/>
      <c r="C26" s="16"/>
      <c r="D26" s="45"/>
      <c r="E26" s="16"/>
      <c r="F26" s="16"/>
    </row>
    <row r="27" spans="2:9" ht="29.25" customHeight="1">
      <c r="B27" s="110" t="s">
        <v>11</v>
      </c>
      <c r="C27" s="180">
        <f>+E113</f>
        <v>3.1620553359683792E-2</v>
      </c>
      <c r="D27" s="197" t="s">
        <v>12</v>
      </c>
      <c r="E27" s="197"/>
      <c r="F27" s="197"/>
      <c r="G27" s="197"/>
      <c r="H27" s="197"/>
    </row>
    <row r="28" spans="2:9" ht="9.9499999999999993" customHeight="1">
      <c r="B28" s="110"/>
      <c r="C28" s="182"/>
      <c r="D28" s="183"/>
      <c r="E28" s="181"/>
      <c r="F28" s="16"/>
    </row>
    <row r="29" spans="2:9" ht="15" customHeight="1">
      <c r="B29" s="110"/>
      <c r="C29" s="180">
        <f>+E114</f>
        <v>6.3241106719367588E-3</v>
      </c>
      <c r="D29" s="181" t="s">
        <v>13</v>
      </c>
      <c r="E29" s="181"/>
      <c r="F29" s="16"/>
    </row>
    <row r="30" spans="2:9" ht="9.9499999999999993" customHeight="1">
      <c r="B30" s="110"/>
      <c r="C30" s="183"/>
      <c r="D30" s="183"/>
      <c r="E30" s="181"/>
      <c r="F30" s="16"/>
    </row>
    <row r="31" spans="2:9" s="102" customFormat="1" ht="25.5">
      <c r="B31" s="115" t="s">
        <v>14</v>
      </c>
      <c r="C31" s="184">
        <f>+E113+E114</f>
        <v>3.7944664031620549E-2</v>
      </c>
      <c r="D31" s="181" t="s">
        <v>15</v>
      </c>
      <c r="E31" s="185"/>
      <c r="F31" s="101"/>
      <c r="I31" s="54"/>
    </row>
    <row r="32" spans="2:9" ht="9.9499999999999993" customHeight="1">
      <c r="B32" s="110"/>
      <c r="C32" s="183"/>
      <c r="D32" s="183"/>
      <c r="E32" s="181"/>
      <c r="F32" s="16"/>
    </row>
    <row r="33" spans="2:9" ht="25.5">
      <c r="B33" s="115" t="s">
        <v>16</v>
      </c>
      <c r="C33" s="184">
        <f>+E115</f>
        <v>2.2134387351778653E-2</v>
      </c>
      <c r="D33" s="116" t="s">
        <v>17</v>
      </c>
      <c r="E33" s="181"/>
      <c r="F33" s="16"/>
    </row>
    <row r="34" spans="2:9" ht="9.9499999999999993" customHeight="1">
      <c r="B34" s="110"/>
      <c r="C34" s="183"/>
      <c r="D34" s="183"/>
      <c r="E34" s="181"/>
      <c r="F34" s="16"/>
    </row>
    <row r="35" spans="2:9" s="102" customFormat="1" ht="15" customHeight="1">
      <c r="B35" s="110" t="s">
        <v>18</v>
      </c>
      <c r="C35" s="184">
        <f>+E116</f>
        <v>3.952569169960474E-3</v>
      </c>
      <c r="D35" s="116" t="s">
        <v>19</v>
      </c>
      <c r="E35" s="185"/>
      <c r="F35" s="101"/>
      <c r="I35" s="54"/>
    </row>
    <row r="36" spans="2:9" ht="9.9499999999999993" customHeight="1">
      <c r="B36" s="110"/>
      <c r="C36" s="183"/>
      <c r="D36" s="183"/>
      <c r="E36" s="181"/>
      <c r="F36" s="16"/>
    </row>
    <row r="37" spans="2:9" ht="25.5">
      <c r="B37" s="115" t="s">
        <v>20</v>
      </c>
      <c r="C37" s="184">
        <f>+E117</f>
        <v>1.976284584980237E-3</v>
      </c>
      <c r="D37" s="116" t="s">
        <v>21</v>
      </c>
      <c r="E37" s="181"/>
      <c r="F37" s="16"/>
    </row>
    <row r="38" spans="2:9" ht="9.9499999999999993" customHeight="1">
      <c r="B38" s="110"/>
      <c r="C38" s="183"/>
      <c r="D38" s="183"/>
      <c r="E38" s="181"/>
      <c r="F38" s="16"/>
    </row>
    <row r="39" spans="2:9" ht="15" customHeight="1">
      <c r="B39" s="110" t="s">
        <v>22</v>
      </c>
      <c r="C39" s="184">
        <f>+E119</f>
        <v>1.976284584980237E-3</v>
      </c>
      <c r="D39" s="116" t="s">
        <v>23</v>
      </c>
      <c r="E39" s="181"/>
      <c r="F39" s="16"/>
    </row>
    <row r="40" spans="2:9" ht="3.75" customHeight="1">
      <c r="B40" s="110"/>
      <c r="C40" s="183"/>
      <c r="D40" s="183"/>
      <c r="E40" s="181"/>
      <c r="F40" s="16"/>
    </row>
    <row r="41" spans="2:9" ht="15" customHeight="1">
      <c r="B41" s="110"/>
      <c r="C41" s="110"/>
      <c r="D41" s="116" t="s">
        <v>24</v>
      </c>
      <c r="E41" s="181"/>
      <c r="F41" s="16"/>
    </row>
    <row r="42" spans="2:9" ht="9.9499999999999993" customHeight="1">
      <c r="B42" s="110"/>
      <c r="C42" s="183"/>
      <c r="D42" s="183"/>
      <c r="E42" s="181"/>
      <c r="F42" s="16"/>
    </row>
    <row r="43" spans="2:9" ht="15" customHeight="1">
      <c r="B43" s="110" t="s">
        <v>25</v>
      </c>
      <c r="C43" s="184">
        <f>+E120+E121+E125+E118</f>
        <v>2.2015810276679853E-2</v>
      </c>
      <c r="D43" s="116" t="s">
        <v>26</v>
      </c>
      <c r="E43" s="181"/>
      <c r="F43" s="16"/>
    </row>
    <row r="44" spans="2:9" ht="9.9499999999999993" customHeight="1">
      <c r="B44" s="110"/>
      <c r="C44" s="183"/>
      <c r="D44" s="183"/>
      <c r="E44" s="181"/>
      <c r="F44" s="16"/>
    </row>
    <row r="45" spans="2:9" ht="15" customHeight="1">
      <c r="B45" s="110" t="s">
        <v>27</v>
      </c>
      <c r="C45" s="180">
        <f>C31+C33+C35+C37+C39+C43</f>
        <v>9.0000000000000011E-2</v>
      </c>
      <c r="D45" s="181"/>
      <c r="E45" s="181"/>
      <c r="F45" s="16"/>
    </row>
    <row r="46" spans="2:9" customFormat="1" ht="9.9499999999999993" customHeight="1">
      <c r="B46" s="113"/>
      <c r="C46" s="103"/>
      <c r="D46" s="104"/>
      <c r="E46" s="103"/>
      <c r="F46" s="103"/>
      <c r="I46" s="54"/>
    </row>
    <row r="47" spans="2:9" customFormat="1" ht="15" customHeight="1">
      <c r="B47" s="110"/>
      <c r="C47" s="53"/>
      <c r="D47" s="73"/>
      <c r="E47" s="16"/>
      <c r="F47" s="103"/>
      <c r="I47" s="54"/>
    </row>
    <row r="48" spans="2:9" ht="6" customHeight="1">
      <c r="B48" s="110"/>
      <c r="C48" s="16"/>
      <c r="D48" s="45"/>
      <c r="E48" s="16"/>
      <c r="F48" s="16"/>
    </row>
    <row r="49" spans="2:6" ht="74.25" customHeight="1">
      <c r="B49" s="110" t="s">
        <v>28</v>
      </c>
      <c r="C49" s="192"/>
      <c r="D49" s="193"/>
      <c r="E49" s="193"/>
      <c r="F49" s="193"/>
    </row>
    <row r="50" spans="2:6" ht="3.95" customHeight="1">
      <c r="B50" s="110"/>
      <c r="C50" s="116"/>
      <c r="D50" s="116"/>
      <c r="E50" s="116"/>
      <c r="F50" s="116"/>
    </row>
    <row r="51" spans="2:6" ht="2.4500000000000002" customHeight="1">
      <c r="B51" s="110"/>
      <c r="C51" s="117"/>
      <c r="D51" s="117"/>
      <c r="E51" s="117"/>
      <c r="F51" s="117"/>
    </row>
    <row r="52" spans="2:6" ht="7.5" customHeight="1">
      <c r="B52" s="110"/>
      <c r="C52" s="116"/>
      <c r="D52" s="116"/>
      <c r="E52" s="116"/>
      <c r="F52" s="116"/>
    </row>
    <row r="53" spans="2:6" ht="74.25" customHeight="1">
      <c r="B53" s="115" t="s">
        <v>29</v>
      </c>
      <c r="C53" s="192"/>
      <c r="D53" s="193"/>
      <c r="E53" s="193"/>
      <c r="F53" s="193"/>
    </row>
    <row r="54" spans="2:6" ht="3.75" customHeight="1">
      <c r="B54" s="110"/>
      <c r="C54" s="116"/>
      <c r="D54" s="116"/>
      <c r="E54" s="116"/>
      <c r="F54" s="116"/>
    </row>
    <row r="55" spans="2:6" ht="2.4500000000000002" customHeight="1">
      <c r="B55" s="110"/>
      <c r="C55" s="117"/>
      <c r="D55" s="117"/>
      <c r="E55" s="117"/>
      <c r="F55" s="117"/>
    </row>
    <row r="56" spans="2:6" ht="9.9499999999999993" customHeight="1">
      <c r="B56" s="110"/>
      <c r="C56" s="116"/>
      <c r="D56" s="116"/>
      <c r="E56" s="116"/>
      <c r="F56" s="116"/>
    </row>
    <row r="57" spans="2:6" ht="74.25" customHeight="1">
      <c r="B57" s="115" t="s">
        <v>30</v>
      </c>
      <c r="C57" s="192"/>
      <c r="D57" s="193"/>
      <c r="E57" s="193"/>
      <c r="F57" s="193"/>
    </row>
    <row r="58" spans="2:6" ht="3.95" customHeight="1">
      <c r="B58" s="110"/>
      <c r="C58" s="116"/>
      <c r="D58" s="116"/>
      <c r="E58" s="116"/>
      <c r="F58" s="116"/>
    </row>
    <row r="59" spans="2:6" ht="2.4500000000000002" customHeight="1">
      <c r="B59" s="110"/>
      <c r="C59" s="117"/>
      <c r="D59" s="117"/>
      <c r="E59" s="117"/>
      <c r="F59" s="117"/>
    </row>
    <row r="60" spans="2:6" ht="12" customHeight="1">
      <c r="B60" s="110"/>
      <c r="C60" s="116"/>
      <c r="D60" s="116"/>
      <c r="E60" s="116"/>
      <c r="F60" s="116"/>
    </row>
    <row r="61" spans="2:6" ht="17.25" customHeight="1">
      <c r="B61" s="172" t="s">
        <v>31</v>
      </c>
      <c r="C61" s="116"/>
      <c r="D61" s="116"/>
      <c r="E61" s="116"/>
      <c r="F61" s="116"/>
    </row>
    <row r="62" spans="2:6" ht="12" customHeight="1">
      <c r="B62" s="110"/>
      <c r="C62" s="116"/>
      <c r="D62" s="116"/>
      <c r="E62" s="116"/>
      <c r="F62" s="116"/>
    </row>
    <row r="63" spans="2:6" ht="42.6" customHeight="1">
      <c r="B63" s="110" t="s">
        <v>32</v>
      </c>
      <c r="C63" s="192"/>
      <c r="D63" s="193"/>
      <c r="E63" s="193"/>
      <c r="F63" s="193"/>
    </row>
    <row r="64" spans="2:6" ht="3.95" customHeight="1">
      <c r="B64" s="110"/>
      <c r="C64" s="116"/>
      <c r="D64" s="116"/>
      <c r="E64" s="116"/>
      <c r="F64" s="116"/>
    </row>
    <row r="65" spans="2:8" ht="2.4500000000000002" customHeight="1">
      <c r="B65" s="110"/>
      <c r="C65" s="117"/>
      <c r="D65" s="117"/>
      <c r="E65" s="117"/>
      <c r="F65" s="117"/>
    </row>
    <row r="66" spans="2:8" ht="9.9499999999999993" customHeight="1">
      <c r="B66" s="16"/>
      <c r="C66" s="116"/>
      <c r="D66" s="116"/>
      <c r="E66" s="116"/>
      <c r="F66" s="116"/>
    </row>
    <row r="67" spans="2:8" ht="42.6" customHeight="1">
      <c r="B67" s="110" t="s">
        <v>33</v>
      </c>
      <c r="C67" s="192"/>
      <c r="D67" s="193"/>
      <c r="E67" s="193"/>
      <c r="F67" s="193"/>
    </row>
    <row r="68" spans="2:8" ht="9.9499999999999993" customHeight="1">
      <c r="B68" s="110"/>
      <c r="C68" s="116"/>
      <c r="D68" s="116"/>
      <c r="E68" s="116"/>
      <c r="F68" s="116"/>
    </row>
    <row r="69" spans="2:8" ht="42.6" customHeight="1">
      <c r="B69" s="110" t="s">
        <v>34</v>
      </c>
      <c r="C69" s="192"/>
      <c r="D69" s="193"/>
      <c r="E69" s="193"/>
      <c r="F69" s="193"/>
    </row>
    <row r="70" spans="2:8" ht="9.9499999999999993" customHeight="1">
      <c r="B70" s="110"/>
      <c r="C70" s="116"/>
      <c r="D70" s="116"/>
      <c r="E70" s="116"/>
      <c r="F70" s="116"/>
    </row>
    <row r="71" spans="2:8" ht="42.6" customHeight="1">
      <c r="B71" s="115" t="s">
        <v>35</v>
      </c>
      <c r="C71" s="192"/>
      <c r="D71" s="193"/>
      <c r="E71" s="193"/>
      <c r="F71" s="193"/>
    </row>
    <row r="72" spans="2:8" ht="3.95" customHeight="1">
      <c r="B72" s="110"/>
      <c r="C72" s="116"/>
      <c r="D72" s="116"/>
      <c r="E72" s="116"/>
      <c r="F72" s="116"/>
    </row>
    <row r="73" spans="2:8" ht="2.4500000000000002" customHeight="1">
      <c r="B73" s="112"/>
      <c r="C73" s="117"/>
      <c r="D73" s="117"/>
      <c r="E73" s="117"/>
      <c r="F73" s="117"/>
    </row>
    <row r="74" spans="2:8" ht="9.9499999999999993" customHeight="1">
      <c r="B74" s="110"/>
      <c r="C74" s="116"/>
      <c r="D74" s="116"/>
      <c r="E74" s="116"/>
      <c r="F74" s="116"/>
    </row>
    <row r="75" spans="2:8" ht="42.6" customHeight="1">
      <c r="B75" s="110" t="s">
        <v>36</v>
      </c>
      <c r="C75" s="192"/>
      <c r="D75" s="193"/>
      <c r="E75" s="193"/>
      <c r="F75" s="193"/>
      <c r="H75" s="159"/>
    </row>
    <row r="76" spans="2:8" ht="7.5" customHeight="1">
      <c r="B76" s="110"/>
      <c r="C76" s="116"/>
      <c r="D76" s="116"/>
      <c r="E76" s="116"/>
      <c r="F76" s="116"/>
    </row>
    <row r="77" spans="2:8" ht="84.95" customHeight="1">
      <c r="B77" s="110" t="s">
        <v>37</v>
      </c>
      <c r="C77" s="192"/>
      <c r="D77" s="193"/>
      <c r="E77" s="193"/>
      <c r="F77" s="193"/>
    </row>
    <row r="78" spans="2:8" ht="3.95" customHeight="1">
      <c r="B78" s="16"/>
      <c r="C78" s="116"/>
      <c r="D78" s="116"/>
      <c r="E78" s="116"/>
      <c r="F78" s="116"/>
    </row>
    <row r="79" spans="2:8" ht="2.4500000000000002" customHeight="1">
      <c r="B79" s="16"/>
      <c r="C79" s="117"/>
      <c r="D79" s="117"/>
      <c r="E79" s="117"/>
      <c r="F79" s="117"/>
    </row>
    <row r="80" spans="2:8" ht="9.9499999999999993" customHeight="1">
      <c r="B80" s="16"/>
      <c r="C80" s="116"/>
      <c r="D80" s="116"/>
      <c r="E80" s="116"/>
      <c r="F80" s="116"/>
    </row>
    <row r="81" spans="2:8" ht="170.25" customHeight="1">
      <c r="B81" s="110" t="s">
        <v>38</v>
      </c>
      <c r="C81" s="192"/>
      <c r="D81" s="193"/>
      <c r="E81" s="193"/>
      <c r="F81" s="193"/>
    </row>
    <row r="82" spans="2:8" ht="77.25" customHeight="1">
      <c r="B82" s="110"/>
      <c r="C82" s="16"/>
      <c r="D82" s="45"/>
      <c r="E82" s="16"/>
      <c r="F82" s="16"/>
    </row>
    <row r="83" spans="2:8" ht="19.5" customHeight="1">
      <c r="B83" s="111" t="s">
        <v>39</v>
      </c>
      <c r="C83" s="74"/>
      <c r="D83" s="114"/>
      <c r="E83" s="74"/>
      <c r="F83" s="74"/>
    </row>
    <row r="84" spans="2:8" ht="8.1" customHeight="1">
      <c r="B84" s="110"/>
      <c r="C84" s="74"/>
      <c r="D84" s="114"/>
      <c r="E84" s="74"/>
      <c r="F84" s="74"/>
    </row>
    <row r="85" spans="2:8" ht="74.849999999999994" customHeight="1">
      <c r="B85" s="110" t="s">
        <v>40</v>
      </c>
      <c r="C85" s="192"/>
      <c r="D85" s="193"/>
      <c r="E85" s="193"/>
      <c r="F85" s="193"/>
    </row>
    <row r="86" spans="2:8" ht="30" customHeight="1">
      <c r="B86" s="110"/>
      <c r="C86" s="125"/>
      <c r="D86" s="126"/>
      <c r="E86" s="125"/>
      <c r="F86" s="125"/>
    </row>
    <row r="87" spans="2:8" ht="74.849999999999994" customHeight="1">
      <c r="B87" s="110" t="s">
        <v>41</v>
      </c>
      <c r="C87" s="192"/>
      <c r="D87" s="193"/>
      <c r="E87" s="193"/>
      <c r="F87" s="193"/>
    </row>
    <row r="88" spans="2:8" ht="30" customHeight="1">
      <c r="B88" s="110"/>
      <c r="C88" s="125"/>
      <c r="D88" s="126"/>
      <c r="E88" s="125"/>
      <c r="F88" s="125"/>
    </row>
    <row r="89" spans="2:8" ht="74.849999999999994" customHeight="1">
      <c r="B89" s="110" t="s">
        <v>42</v>
      </c>
      <c r="C89" s="192"/>
      <c r="D89" s="193"/>
      <c r="E89" s="193"/>
      <c r="F89" s="193"/>
    </row>
    <row r="90" spans="2:8" ht="30" customHeight="1">
      <c r="B90" s="110"/>
      <c r="C90" s="125"/>
      <c r="D90" s="126"/>
      <c r="E90" s="125"/>
      <c r="F90" s="125"/>
    </row>
    <row r="91" spans="2:8" ht="74.849999999999994" customHeight="1">
      <c r="B91" s="110" t="s">
        <v>43</v>
      </c>
      <c r="C91" s="192"/>
      <c r="D91" s="193"/>
      <c r="E91" s="193"/>
      <c r="F91" s="193"/>
    </row>
    <row r="92" spans="2:8" ht="20.25">
      <c r="B92" s="173" t="s">
        <v>44</v>
      </c>
      <c r="C92" s="55"/>
      <c r="H92" s="160"/>
    </row>
    <row r="94" spans="2:8" ht="27.95" customHeight="1">
      <c r="B94" s="174" t="s">
        <v>45</v>
      </c>
      <c r="C94" s="55"/>
    </row>
    <row r="96" spans="2:8" s="52" customFormat="1" ht="15" customHeight="1">
      <c r="B96" s="53" t="s">
        <v>46</v>
      </c>
      <c r="C96" s="16"/>
      <c r="D96" s="45"/>
      <c r="E96" s="166">
        <v>2026</v>
      </c>
      <c r="F96" s="16" t="s">
        <v>47</v>
      </c>
    </row>
    <row r="97" spans="2:8" s="52" customFormat="1" ht="3.95" customHeight="1">
      <c r="B97" s="16"/>
      <c r="C97" s="16"/>
      <c r="D97" s="45"/>
      <c r="E97" s="74"/>
      <c r="F97" s="16"/>
    </row>
    <row r="98" spans="2:8" s="52" customFormat="1" ht="15" customHeight="1">
      <c r="B98" s="53" t="s">
        <v>48</v>
      </c>
      <c r="C98" s="16"/>
      <c r="D98" s="45"/>
      <c r="E98" s="105">
        <f>IF(C14=100%,0,C14)</f>
        <v>0.09</v>
      </c>
      <c r="F98" s="16" t="s">
        <v>49</v>
      </c>
    </row>
    <row r="99" spans="2:8" s="52" customFormat="1" ht="3.95" customHeight="1">
      <c r="B99" s="16"/>
      <c r="C99" s="16"/>
      <c r="D99" s="45"/>
      <c r="E99" s="74"/>
      <c r="F99" s="16"/>
    </row>
    <row r="100" spans="2:8" s="52" customFormat="1" ht="15" customHeight="1">
      <c r="B100" s="53" t="s">
        <v>50</v>
      </c>
      <c r="C100" s="16"/>
      <c r="D100" s="45"/>
      <c r="E100" s="96">
        <f>C12</f>
        <v>1965</v>
      </c>
      <c r="F100" s="16" t="s">
        <v>5</v>
      </c>
    </row>
    <row r="101" spans="2:8" ht="12" customHeight="1">
      <c r="E101" s="10"/>
    </row>
    <row r="102" spans="2:8" ht="18" customHeight="1">
      <c r="B102" s="16" t="s">
        <v>51</v>
      </c>
      <c r="C102" s="16"/>
      <c r="D102" s="11">
        <f>IF(E102&lt;45,25,28)</f>
        <v>28</v>
      </c>
      <c r="E102" s="13">
        <f>E96-E100</f>
        <v>61</v>
      </c>
    </row>
    <row r="103" spans="2:8" ht="15" customHeight="1">
      <c r="D103" s="15" t="s">
        <v>52</v>
      </c>
      <c r="E103" s="14" t="s">
        <v>52</v>
      </c>
      <c r="F103" s="16"/>
    </row>
    <row r="104" spans="2:8" ht="15" customHeight="1">
      <c r="B104" s="25" t="s">
        <v>53</v>
      </c>
      <c r="C104" s="25"/>
      <c r="D104" s="28">
        <v>1</v>
      </c>
      <c r="E104" s="28">
        <f>E98</f>
        <v>0.09</v>
      </c>
      <c r="F104" s="16"/>
      <c r="G104" s="16"/>
      <c r="H104" s="16"/>
    </row>
    <row r="105" spans="2:8" ht="15" customHeight="1">
      <c r="B105" s="23" t="s">
        <v>54</v>
      </c>
      <c r="C105" s="23"/>
      <c r="D105" s="22">
        <v>261</v>
      </c>
      <c r="E105" s="76">
        <f>D105*E104</f>
        <v>23.49</v>
      </c>
      <c r="F105" s="45"/>
      <c r="G105" s="16"/>
      <c r="H105" s="16"/>
    </row>
    <row r="106" spans="2:8" ht="15" customHeight="1">
      <c r="B106" s="56" t="s">
        <v>55</v>
      </c>
      <c r="C106" s="56"/>
      <c r="D106" s="22">
        <v>8</v>
      </c>
      <c r="E106" s="77">
        <f>D106*E104</f>
        <v>0.72</v>
      </c>
      <c r="F106" s="45"/>
      <c r="G106" s="16"/>
      <c r="H106" s="16"/>
    </row>
    <row r="107" spans="2:8" ht="15" customHeight="1" thickBot="1">
      <c r="B107" s="140" t="s">
        <v>56</v>
      </c>
      <c r="C107" s="140"/>
      <c r="D107" s="141">
        <f>D105-D106</f>
        <v>253</v>
      </c>
      <c r="E107" s="142">
        <f>E105-E106</f>
        <v>22.77</v>
      </c>
      <c r="F107" s="22"/>
      <c r="G107" s="16"/>
      <c r="H107" s="16"/>
    </row>
    <row r="108" spans="2:8" s="71" customFormat="1" ht="15" customHeight="1" thickTop="1">
      <c r="B108" s="25" t="s">
        <v>57</v>
      </c>
      <c r="C108" s="24"/>
      <c r="D108" s="17">
        <f>IF(E102&gt;54,33,D102)</f>
        <v>33</v>
      </c>
      <c r="E108" s="17">
        <f>D108*E104</f>
        <v>2.9699999999999998</v>
      </c>
      <c r="F108" s="44"/>
      <c r="G108" s="19"/>
      <c r="H108" s="19"/>
    </row>
    <row r="109" spans="2:8" s="71" customFormat="1" ht="6.95" customHeight="1">
      <c r="B109" s="25"/>
      <c r="C109" s="25"/>
      <c r="D109" s="29"/>
      <c r="E109" s="29"/>
      <c r="F109" s="44"/>
      <c r="G109" s="19"/>
      <c r="H109" s="19"/>
    </row>
    <row r="110" spans="2:8" ht="24" customHeight="1">
      <c r="F110" s="16"/>
      <c r="G110" s="16"/>
      <c r="H110" s="16"/>
    </row>
    <row r="111" spans="2:8" ht="18" customHeight="1">
      <c r="B111" s="23" t="s">
        <v>58</v>
      </c>
      <c r="C111" s="23"/>
      <c r="F111" s="16"/>
      <c r="G111" s="16"/>
      <c r="H111" s="16"/>
    </row>
    <row r="112" spans="2:8" ht="38.25" customHeight="1">
      <c r="B112" s="23"/>
      <c r="C112" s="23"/>
      <c r="D112" s="12" t="s">
        <v>59</v>
      </c>
      <c r="E112" s="27" t="s">
        <v>60</v>
      </c>
      <c r="F112" s="27" t="s">
        <v>61</v>
      </c>
      <c r="G112" s="131" t="s">
        <v>62</v>
      </c>
      <c r="H112" s="16"/>
    </row>
    <row r="113" spans="2:8" ht="15" customHeight="1">
      <c r="B113" s="57" t="s">
        <v>63</v>
      </c>
      <c r="C113" s="78"/>
      <c r="D113" s="79">
        <f>F145</f>
        <v>8</v>
      </c>
      <c r="E113" s="118">
        <f>F146</f>
        <v>3.1620553359683792E-2</v>
      </c>
      <c r="F113" s="118">
        <f t="shared" ref="F113:F121" si="0">+E113*100%/$C$45</f>
        <v>0.35133948177426433</v>
      </c>
      <c r="G113" s="133" t="s">
        <v>64</v>
      </c>
      <c r="H113" s="16"/>
    </row>
    <row r="114" spans="2:8" ht="15" customHeight="1">
      <c r="B114" s="57" t="s">
        <v>65</v>
      </c>
      <c r="C114" s="78"/>
      <c r="D114" s="79">
        <f>F150</f>
        <v>1.6</v>
      </c>
      <c r="E114" s="118">
        <f>F151</f>
        <v>6.3241106719367588E-3</v>
      </c>
      <c r="F114" s="118">
        <f t="shared" si="0"/>
        <v>7.0267896354852866E-2</v>
      </c>
      <c r="G114" s="134" t="s">
        <v>66</v>
      </c>
      <c r="H114" s="16"/>
    </row>
    <row r="115" spans="2:8" ht="15" customHeight="1">
      <c r="B115" s="57" t="s">
        <v>67</v>
      </c>
      <c r="C115" s="78"/>
      <c r="D115" s="79">
        <f>F159</f>
        <v>5.6</v>
      </c>
      <c r="E115" s="118">
        <f>F160</f>
        <v>2.2134387351778653E-2</v>
      </c>
      <c r="F115" s="118">
        <f t="shared" si="0"/>
        <v>0.245937637241985</v>
      </c>
      <c r="G115" s="132" t="s">
        <v>68</v>
      </c>
      <c r="H115" s="16"/>
    </row>
    <row r="116" spans="2:8" ht="15" customHeight="1">
      <c r="B116" s="57" t="s">
        <v>69</v>
      </c>
      <c r="C116" s="78"/>
      <c r="D116" s="79">
        <f>F166</f>
        <v>1</v>
      </c>
      <c r="E116" s="118">
        <f>F167</f>
        <v>3.952569169960474E-3</v>
      </c>
      <c r="F116" s="118">
        <f t="shared" si="0"/>
        <v>4.3917435221783041E-2</v>
      </c>
      <c r="G116" s="133" t="s">
        <v>70</v>
      </c>
      <c r="H116" s="16"/>
    </row>
    <row r="117" spans="2:8" ht="15" customHeight="1">
      <c r="B117" s="57" t="s">
        <v>71</v>
      </c>
      <c r="C117" s="78"/>
      <c r="D117" s="79">
        <f>F172</f>
        <v>0.5</v>
      </c>
      <c r="E117" s="118">
        <f>F173</f>
        <v>1.976284584980237E-3</v>
      </c>
      <c r="F117" s="118">
        <f t="shared" si="0"/>
        <v>2.1958717610891521E-2</v>
      </c>
      <c r="G117" s="135" t="s">
        <v>72</v>
      </c>
      <c r="H117" s="16"/>
    </row>
    <row r="118" spans="2:8" ht="15" customHeight="1">
      <c r="B118" s="57" t="s">
        <v>73</v>
      </c>
      <c r="C118" s="78"/>
      <c r="D118" s="79">
        <f>F180</f>
        <v>1.1831</v>
      </c>
      <c r="E118" s="118">
        <f>F181</f>
        <v>4.6762845849802372E-3</v>
      </c>
      <c r="F118" s="123">
        <f t="shared" si="0"/>
        <v>5.1958717610891519E-2</v>
      </c>
      <c r="G118" s="45"/>
      <c r="H118" s="16"/>
    </row>
    <row r="119" spans="2:8" ht="15" customHeight="1">
      <c r="B119" s="57" t="s">
        <v>74</v>
      </c>
      <c r="C119" s="78"/>
      <c r="D119" s="79">
        <f>F188</f>
        <v>0.5</v>
      </c>
      <c r="E119" s="118">
        <f>F189</f>
        <v>1.976284584980237E-3</v>
      </c>
      <c r="F119" s="123">
        <f t="shared" si="0"/>
        <v>2.1958717610891521E-2</v>
      </c>
      <c r="G119" s="45"/>
      <c r="H119" s="16"/>
    </row>
    <row r="120" spans="2:8" ht="15" customHeight="1">
      <c r="B120" s="57" t="s">
        <v>75</v>
      </c>
      <c r="C120" s="78"/>
      <c r="D120" s="79">
        <f>F194</f>
        <v>0.44999999999999996</v>
      </c>
      <c r="E120" s="118">
        <f>F195</f>
        <v>1.7786561264822134E-3</v>
      </c>
      <c r="F120" s="123">
        <f t="shared" si="0"/>
        <v>1.9762845849802368E-2</v>
      </c>
      <c r="G120" s="45"/>
      <c r="H120" s="16"/>
    </row>
    <row r="121" spans="2:8" ht="15" customHeight="1">
      <c r="B121" s="57" t="s">
        <v>76</v>
      </c>
      <c r="C121" s="78"/>
      <c r="D121" s="79">
        <f>F199</f>
        <v>2.9699999999999998</v>
      </c>
      <c r="E121" s="118">
        <f>F200</f>
        <v>1.1739130434782608E-2</v>
      </c>
      <c r="F121" s="123">
        <f t="shared" si="0"/>
        <v>0.13043478260869562</v>
      </c>
      <c r="G121" s="45"/>
      <c r="H121" s="16"/>
    </row>
    <row r="122" spans="2:8" ht="15" customHeight="1">
      <c r="B122" s="154" t="s">
        <v>77</v>
      </c>
      <c r="C122" s="155">
        <f>D122/E107</f>
        <v>0.04</v>
      </c>
      <c r="D122" s="156">
        <f>IF(E98&gt;0,E107*0.04,D107*0.04)</f>
        <v>0.91080000000000005</v>
      </c>
      <c r="E122" s="157">
        <f>D122/253</f>
        <v>3.6000000000000003E-3</v>
      </c>
      <c r="F122" s="161"/>
      <c r="G122" s="45"/>
      <c r="H122" s="16"/>
    </row>
    <row r="123" spans="2:8" ht="15" customHeight="1" thickBot="1">
      <c r="B123" s="58" t="s">
        <v>78</v>
      </c>
      <c r="C123" s="80"/>
      <c r="D123" s="81">
        <f>SUM(D113:D121)+D122</f>
        <v>22.713899999999995</v>
      </c>
      <c r="E123" s="119">
        <f>SUM(E113:E122)</f>
        <v>8.9778260869565224E-2</v>
      </c>
      <c r="F123" s="162"/>
      <c r="G123" s="45"/>
      <c r="H123" s="16"/>
    </row>
    <row r="124" spans="2:8" ht="15" customHeight="1" thickBot="1">
      <c r="B124" s="136" t="s">
        <v>79</v>
      </c>
      <c r="C124" s="137"/>
      <c r="D124" s="138">
        <f>IF(E98&gt;0,E107,D107)</f>
        <v>22.77</v>
      </c>
      <c r="E124" s="139">
        <f>IF(E104&gt;0,E104,D104)</f>
        <v>0.09</v>
      </c>
      <c r="F124" s="163"/>
      <c r="G124" s="45"/>
      <c r="H124" s="16"/>
    </row>
    <row r="125" spans="2:8" ht="15" customHeight="1">
      <c r="B125" s="59" t="s">
        <v>80</v>
      </c>
      <c r="C125" s="82">
        <f>IF(E98&gt;0,D125/E107,D125/D107)</f>
        <v>4.2463768115942144E-2</v>
      </c>
      <c r="D125" s="83">
        <f>D124-SUM(D113:D121)</f>
        <v>0.96690000000000254</v>
      </c>
      <c r="E125" s="120">
        <f>D125/253</f>
        <v>3.8217391304347925E-3</v>
      </c>
      <c r="F125" s="123">
        <f>+E125*100%/$C$45</f>
        <v>4.2463768115942137E-2</v>
      </c>
      <c r="G125" s="124"/>
      <c r="H125" s="16"/>
    </row>
    <row r="126" spans="2:8" ht="15" customHeight="1" thickBot="1">
      <c r="B126" s="60" t="s">
        <v>81</v>
      </c>
      <c r="C126" s="84"/>
      <c r="D126" s="85">
        <f>D127-D124</f>
        <v>230.23</v>
      </c>
      <c r="E126" s="121">
        <f>D126/D107</f>
        <v>0.90999999999999992</v>
      </c>
      <c r="F126" s="164"/>
      <c r="G126" s="45"/>
      <c r="H126" s="16"/>
    </row>
    <row r="127" spans="2:8" ht="15" customHeight="1" thickBot="1">
      <c r="B127" s="61" t="s">
        <v>82</v>
      </c>
      <c r="C127" s="86"/>
      <c r="D127" s="87">
        <v>253</v>
      </c>
      <c r="E127" s="122">
        <v>1</v>
      </c>
      <c r="F127" s="165">
        <f>+F113+F114+F115+F116+F117+F118+F119+F120+F121+F125</f>
        <v>1</v>
      </c>
      <c r="G127" s="45"/>
      <c r="H127" s="16"/>
    </row>
    <row r="128" spans="2:8">
      <c r="D128" s="45"/>
      <c r="E128" s="16"/>
      <c r="F128" s="16"/>
      <c r="G128" s="16"/>
      <c r="H128" s="16"/>
    </row>
    <row r="129" spans="2:8" ht="15" customHeight="1">
      <c r="B129" s="62" t="s">
        <v>83</v>
      </c>
      <c r="C129" s="62"/>
      <c r="D129" s="44"/>
      <c r="E129" s="19"/>
      <c r="F129" s="19"/>
      <c r="G129" s="16"/>
      <c r="H129" s="16"/>
    </row>
    <row r="130" spans="2:8" ht="15" customHeight="1">
      <c r="B130" s="63" t="s">
        <v>84</v>
      </c>
      <c r="C130" s="63"/>
      <c r="D130" s="44"/>
      <c r="E130" s="63"/>
      <c r="F130" s="19"/>
      <c r="G130" s="16"/>
      <c r="H130" s="16"/>
    </row>
    <row r="131" spans="2:8" ht="15" customHeight="1">
      <c r="B131" s="63" t="s">
        <v>85</v>
      </c>
      <c r="C131" s="63"/>
      <c r="D131" s="44"/>
      <c r="E131" s="63"/>
      <c r="F131" s="19"/>
      <c r="G131" s="16"/>
      <c r="H131" s="16"/>
    </row>
    <row r="132" spans="2:8" ht="15.95" customHeight="1">
      <c r="B132" s="64"/>
      <c r="C132" s="16"/>
    </row>
    <row r="133" spans="2:8" ht="15" customHeight="1">
      <c r="B133" s="196" t="s">
        <v>86</v>
      </c>
      <c r="C133" s="196"/>
      <c r="D133" s="196"/>
      <c r="E133" s="196"/>
      <c r="F133" s="196"/>
      <c r="G133" s="16"/>
      <c r="H133" s="16"/>
    </row>
    <row r="134" spans="2:8" ht="15" customHeight="1">
      <c r="B134" s="196"/>
      <c r="C134" s="196"/>
      <c r="D134" s="196"/>
      <c r="E134" s="196"/>
      <c r="F134" s="196"/>
      <c r="G134" s="16"/>
      <c r="H134" s="16"/>
    </row>
    <row r="135" spans="2:8" ht="15" customHeight="1">
      <c r="B135" s="196"/>
      <c r="C135" s="196"/>
      <c r="D135" s="196"/>
      <c r="E135" s="196"/>
      <c r="F135" s="196"/>
      <c r="G135" s="16"/>
      <c r="H135" s="16"/>
    </row>
    <row r="136" spans="2:8" ht="15" customHeight="1">
      <c r="B136" s="196"/>
      <c r="C136" s="196"/>
      <c r="D136" s="196"/>
      <c r="E136" s="196"/>
      <c r="F136" s="196"/>
      <c r="G136" s="16"/>
      <c r="H136" s="16"/>
    </row>
    <row r="137" spans="2:8" ht="15" customHeight="1">
      <c r="B137" s="196"/>
      <c r="C137" s="196"/>
      <c r="D137" s="196"/>
      <c r="E137" s="196"/>
      <c r="F137" s="196"/>
      <c r="G137" s="16"/>
      <c r="H137" s="16"/>
    </row>
    <row r="138" spans="2:8" ht="15" customHeight="1">
      <c r="B138" s="196"/>
      <c r="C138" s="196"/>
      <c r="D138" s="196"/>
      <c r="E138" s="196"/>
      <c r="F138" s="196"/>
      <c r="G138" s="16"/>
      <c r="H138" s="16"/>
    </row>
    <row r="139" spans="2:8" ht="15" customHeight="1">
      <c r="B139" s="196"/>
      <c r="C139" s="196"/>
      <c r="D139" s="196"/>
      <c r="E139" s="196"/>
      <c r="F139" s="196"/>
      <c r="G139" s="16"/>
      <c r="H139" s="16"/>
    </row>
    <row r="140" spans="2:8" s="71" customFormat="1" ht="58.5" customHeight="1">
      <c r="B140" s="65"/>
      <c r="C140" s="65"/>
      <c r="D140" s="51"/>
      <c r="E140" s="51"/>
      <c r="F140" s="51"/>
      <c r="G140" s="19"/>
      <c r="H140" s="19"/>
    </row>
    <row r="141" spans="2:8" s="71" customFormat="1" ht="38.25">
      <c r="B141" s="189" t="s">
        <v>87</v>
      </c>
      <c r="C141" s="65"/>
      <c r="D141" s="51"/>
      <c r="E141" s="51"/>
      <c r="F141" s="51"/>
      <c r="G141" s="19"/>
      <c r="H141" s="19"/>
    </row>
    <row r="142" spans="2:8" s="71" customFormat="1" ht="11.25" customHeight="1">
      <c r="B142" s="65"/>
      <c r="C142" s="65"/>
      <c r="D142" s="51"/>
      <c r="E142" s="51"/>
      <c r="F142" s="51"/>
      <c r="G142" s="19"/>
      <c r="H142" s="19"/>
    </row>
    <row r="143" spans="2:8" s="71" customFormat="1" ht="33.75" customHeight="1">
      <c r="B143" s="57" t="s">
        <v>88</v>
      </c>
      <c r="C143" s="78"/>
      <c r="D143" s="4" t="s">
        <v>89</v>
      </c>
      <c r="E143" s="108" t="s">
        <v>90</v>
      </c>
      <c r="F143" s="4" t="s">
        <v>59</v>
      </c>
      <c r="G143" s="19"/>
      <c r="H143" s="19"/>
    </row>
    <row r="144" spans="2:8" ht="15" customHeight="1" thickBot="1">
      <c r="B144" s="30" t="s">
        <v>91</v>
      </c>
      <c r="C144" s="33"/>
      <c r="D144" s="143">
        <v>50</v>
      </c>
      <c r="E144" s="169">
        <v>0.16</v>
      </c>
      <c r="F144" s="26">
        <f>D144*E144</f>
        <v>8</v>
      </c>
      <c r="G144" s="16"/>
      <c r="H144" s="16"/>
    </row>
    <row r="145" spans="2:8" ht="17.100000000000001" customHeight="1">
      <c r="B145" s="66" t="s">
        <v>92</v>
      </c>
      <c r="C145" s="88"/>
      <c r="D145" s="89"/>
      <c r="E145" s="90"/>
      <c r="F145" s="91">
        <f>SUM(F144:F144)</f>
        <v>8</v>
      </c>
      <c r="G145" s="16"/>
      <c r="H145" s="16"/>
    </row>
    <row r="146" spans="2:8" ht="17.100000000000001" customHeight="1" thickBot="1">
      <c r="B146" s="186" t="s">
        <v>93</v>
      </c>
      <c r="C146" s="48">
        <f>IF(C14=100%,F145/D107,F145/E107)</f>
        <v>0.35133948177426438</v>
      </c>
      <c r="D146" s="92"/>
      <c r="E146" s="93"/>
      <c r="F146" s="94">
        <f>F145/253</f>
        <v>3.1620553359683792E-2</v>
      </c>
      <c r="G146" s="16"/>
      <c r="H146" s="16"/>
    </row>
    <row r="147" spans="2:8" ht="11.1" customHeight="1">
      <c r="B147" s="19"/>
      <c r="C147" s="19"/>
      <c r="D147" s="20"/>
      <c r="E147" s="7"/>
      <c r="F147" s="7"/>
      <c r="G147" s="16"/>
      <c r="H147" s="16"/>
    </row>
    <row r="148" spans="2:8" ht="30" customHeight="1">
      <c r="B148" s="57" t="s">
        <v>94</v>
      </c>
      <c r="C148" s="78"/>
      <c r="D148" s="4" t="s">
        <v>89</v>
      </c>
      <c r="E148" s="109" t="s">
        <v>95</v>
      </c>
      <c r="F148" s="1" t="s">
        <v>59</v>
      </c>
      <c r="G148" s="16"/>
      <c r="H148" s="16"/>
    </row>
    <row r="149" spans="2:8" ht="25.5" customHeight="1" thickBot="1">
      <c r="B149" s="43" t="s">
        <v>96</v>
      </c>
      <c r="C149" s="34"/>
      <c r="D149" s="144">
        <v>20</v>
      </c>
      <c r="E149" s="169">
        <v>0.08</v>
      </c>
      <c r="F149" s="26">
        <f>D149*E149</f>
        <v>1.6</v>
      </c>
      <c r="G149" s="16"/>
      <c r="H149" s="16"/>
    </row>
    <row r="150" spans="2:8" ht="17.100000000000001" customHeight="1">
      <c r="B150" s="66" t="s">
        <v>92</v>
      </c>
      <c r="C150" s="88"/>
      <c r="D150" s="89"/>
      <c r="E150" s="90"/>
      <c r="F150" s="91">
        <f>SUM(F149:F149)</f>
        <v>1.6</v>
      </c>
      <c r="G150" s="16"/>
      <c r="H150" s="16"/>
    </row>
    <row r="151" spans="2:8" ht="17.100000000000001" customHeight="1" thickBot="1">
      <c r="B151" s="67" t="s">
        <v>97</v>
      </c>
      <c r="C151" s="48">
        <f>IF(C14=100%,F150/D107,F150/E107)</f>
        <v>7.026789635485288E-2</v>
      </c>
      <c r="D151" s="92"/>
      <c r="E151" s="95"/>
      <c r="F151" s="94">
        <f>F150/253</f>
        <v>6.3241106719367588E-3</v>
      </c>
      <c r="G151" s="16"/>
      <c r="H151" s="16"/>
    </row>
    <row r="152" spans="2:8" ht="17.100000000000001" customHeight="1">
      <c r="B152" s="62"/>
      <c r="C152" s="50"/>
      <c r="D152" s="96"/>
      <c r="E152" s="96"/>
      <c r="F152" s="97"/>
      <c r="G152" s="16"/>
      <c r="H152" s="16"/>
    </row>
    <row r="153" spans="2:8" ht="25.5">
      <c r="B153" s="187" t="s">
        <v>98</v>
      </c>
      <c r="C153" s="130">
        <f>C146+C151</f>
        <v>0.42160737812911725</v>
      </c>
      <c r="D153" s="96"/>
      <c r="E153" s="96"/>
      <c r="F153" s="97"/>
      <c r="G153" s="16"/>
      <c r="H153" s="16"/>
    </row>
    <row r="154" spans="2:8" ht="20.100000000000001" customHeight="1">
      <c r="B154" s="62"/>
      <c r="C154" s="50"/>
      <c r="D154" s="96"/>
      <c r="E154" s="96"/>
      <c r="F154" s="97"/>
      <c r="G154" s="16"/>
      <c r="H154" s="16"/>
    </row>
    <row r="155" spans="2:8" ht="33.75" customHeight="1">
      <c r="B155" s="57" t="s">
        <v>99</v>
      </c>
      <c r="C155" s="78"/>
      <c r="D155" s="1" t="s">
        <v>89</v>
      </c>
      <c r="E155" s="109" t="s">
        <v>100</v>
      </c>
      <c r="F155" s="1" t="s">
        <v>59</v>
      </c>
      <c r="H155" s="160"/>
    </row>
    <row r="156" spans="2:8" ht="14.1" customHeight="1">
      <c r="B156" s="30" t="s">
        <v>101</v>
      </c>
      <c r="C156" s="40"/>
      <c r="D156" s="145">
        <v>8</v>
      </c>
      <c r="E156" s="169">
        <v>0.6</v>
      </c>
      <c r="F156" s="42">
        <f>D156*E156</f>
        <v>4.8</v>
      </c>
    </row>
    <row r="157" spans="2:8" ht="14.1" customHeight="1">
      <c r="B157" s="36" t="s">
        <v>102</v>
      </c>
      <c r="C157" s="31"/>
      <c r="D157" s="146">
        <v>1</v>
      </c>
      <c r="E157" s="169">
        <v>0.8</v>
      </c>
      <c r="F157" s="42">
        <f xml:space="preserve"> D157*E157</f>
        <v>0.8</v>
      </c>
    </row>
    <row r="158" spans="2:8" ht="15" customHeight="1" thickBot="1">
      <c r="B158" s="152" t="s">
        <v>103</v>
      </c>
      <c r="C158" s="153"/>
      <c r="D158" s="147">
        <v>0</v>
      </c>
      <c r="E158" s="6">
        <v>1</v>
      </c>
      <c r="F158" s="41">
        <f>D158*E158</f>
        <v>0</v>
      </c>
    </row>
    <row r="159" spans="2:8" ht="17.100000000000001" customHeight="1">
      <c r="B159" s="128" t="s">
        <v>92</v>
      </c>
      <c r="C159" s="88"/>
      <c r="D159" s="89"/>
      <c r="E159" s="90"/>
      <c r="F159" s="91">
        <f>SUM(F156:F158)</f>
        <v>5.6</v>
      </c>
    </row>
    <row r="160" spans="2:8" ht="17.100000000000001" customHeight="1" thickBot="1">
      <c r="B160" s="188" t="s">
        <v>104</v>
      </c>
      <c r="C160" s="48">
        <f>IF(C14=100%,F159/D107,F159/E107)</f>
        <v>0.24593763724198506</v>
      </c>
      <c r="D160" s="92"/>
      <c r="E160" s="95"/>
      <c r="F160" s="94">
        <f>F159/253</f>
        <v>2.2134387351778653E-2</v>
      </c>
    </row>
    <row r="161" spans="2:6" ht="17.100000000000001" customHeight="1">
      <c r="B161" s="62"/>
      <c r="C161" s="50"/>
      <c r="D161" s="96"/>
      <c r="E161" s="96"/>
      <c r="F161" s="97"/>
    </row>
    <row r="162" spans="2:6" ht="25.5">
      <c r="B162" s="129" t="s">
        <v>99</v>
      </c>
      <c r="C162" s="130">
        <f>+C160</f>
        <v>0.24593763724198506</v>
      </c>
      <c r="D162" s="96"/>
      <c r="E162" s="96"/>
      <c r="F162" s="97"/>
    </row>
    <row r="163" spans="2:6" ht="10.5" customHeight="1">
      <c r="B163" s="18"/>
      <c r="C163" s="18"/>
      <c r="D163" s="21"/>
      <c r="E163" s="8"/>
      <c r="F163" s="8"/>
    </row>
    <row r="164" spans="2:6" ht="34.5" customHeight="1">
      <c r="B164" s="57" t="s">
        <v>105</v>
      </c>
      <c r="C164" s="78"/>
      <c r="D164" s="3" t="s">
        <v>89</v>
      </c>
      <c r="E164" s="109" t="s">
        <v>100</v>
      </c>
      <c r="F164" s="1" t="s">
        <v>59</v>
      </c>
    </row>
    <row r="165" spans="2:6" ht="27" customHeight="1" thickBot="1">
      <c r="B165" s="106" t="s">
        <v>106</v>
      </c>
      <c r="C165" s="49"/>
      <c r="D165" s="145">
        <v>20</v>
      </c>
      <c r="E165" s="169">
        <v>0.05</v>
      </c>
      <c r="F165" s="26">
        <f t="shared" ref="F165" si="1">D165*E165</f>
        <v>1</v>
      </c>
    </row>
    <row r="166" spans="2:6" ht="17.100000000000001" customHeight="1">
      <c r="B166" s="66" t="s">
        <v>92</v>
      </c>
      <c r="C166" s="88"/>
      <c r="D166" s="89"/>
      <c r="E166" s="90"/>
      <c r="F166" s="91">
        <f>SUM(F165:F165)</f>
        <v>1</v>
      </c>
    </row>
    <row r="167" spans="2:6" ht="17.100000000000001" customHeight="1" thickBot="1">
      <c r="B167" s="188" t="s">
        <v>107</v>
      </c>
      <c r="C167" s="48">
        <f>IF(C14=100%,F166/D107,F166/E107)</f>
        <v>4.3917435221783048E-2</v>
      </c>
      <c r="D167" s="92"/>
      <c r="E167" s="95"/>
      <c r="F167" s="94">
        <f>F166/253</f>
        <v>3.952569169960474E-3</v>
      </c>
    </row>
    <row r="168" spans="2:6" ht="11.1" customHeight="1">
      <c r="B168" s="19"/>
      <c r="C168" s="19"/>
      <c r="D168" s="22"/>
      <c r="E168" s="9"/>
      <c r="F168" s="9"/>
    </row>
    <row r="169" spans="2:6" ht="33.75">
      <c r="B169" s="57" t="s">
        <v>108</v>
      </c>
      <c r="C169" s="78"/>
      <c r="D169" s="4" t="s">
        <v>89</v>
      </c>
      <c r="E169" s="109" t="s">
        <v>100</v>
      </c>
      <c r="F169" s="1" t="s">
        <v>59</v>
      </c>
    </row>
    <row r="170" spans="2:6" ht="25.5">
      <c r="B170" s="190" t="s">
        <v>109</v>
      </c>
      <c r="C170" s="38"/>
      <c r="D170" s="144">
        <v>1</v>
      </c>
      <c r="E170" s="169">
        <v>0.5</v>
      </c>
      <c r="F170" s="26">
        <f t="shared" ref="F170:F171" si="2">D170*E170</f>
        <v>0.5</v>
      </c>
    </row>
    <row r="171" spans="2:6" ht="15" customHeight="1" thickBot="1">
      <c r="B171" s="47" t="s">
        <v>110</v>
      </c>
      <c r="C171" s="46"/>
      <c r="D171" s="143">
        <v>0</v>
      </c>
      <c r="E171" s="169">
        <v>0.34</v>
      </c>
      <c r="F171" s="26">
        <f t="shared" si="2"/>
        <v>0</v>
      </c>
    </row>
    <row r="172" spans="2:6" ht="17.100000000000001" customHeight="1">
      <c r="B172" s="66" t="s">
        <v>92</v>
      </c>
      <c r="C172" s="88"/>
      <c r="D172" s="89"/>
      <c r="E172" s="90"/>
      <c r="F172" s="91">
        <f>SUM(F170:F171)</f>
        <v>0.5</v>
      </c>
    </row>
    <row r="173" spans="2:6" ht="17.100000000000001" customHeight="1" thickBot="1">
      <c r="B173" s="188" t="s">
        <v>111</v>
      </c>
      <c r="C173" s="48">
        <f>IF(C14=100%,F172/D107,F172/E107)</f>
        <v>2.1958717610891524E-2</v>
      </c>
      <c r="D173" s="92"/>
      <c r="E173" s="95"/>
      <c r="F173" s="94">
        <f>F172/253</f>
        <v>1.976284584980237E-3</v>
      </c>
    </row>
    <row r="174" spans="2:6" ht="17.100000000000001" customHeight="1">
      <c r="B174" s="62"/>
      <c r="C174" s="50"/>
      <c r="D174" s="96"/>
      <c r="E174" s="96"/>
      <c r="F174" s="97"/>
    </row>
    <row r="175" spans="2:6" ht="27.75" customHeight="1">
      <c r="B175" s="129" t="s">
        <v>112</v>
      </c>
      <c r="C175" s="130">
        <f>+C167+C173</f>
        <v>6.5876152832674575E-2</v>
      </c>
      <c r="D175" s="96"/>
      <c r="E175" s="96"/>
      <c r="F175" s="97"/>
    </row>
    <row r="176" spans="2:6" ht="11.1" customHeight="1">
      <c r="B176" s="71"/>
      <c r="C176" s="71"/>
      <c r="D176" s="127"/>
      <c r="E176" s="71"/>
      <c r="F176" s="71"/>
    </row>
    <row r="177" spans="2:6" ht="33.75">
      <c r="B177" s="57" t="s">
        <v>113</v>
      </c>
      <c r="C177" s="78"/>
      <c r="D177" s="151" t="s">
        <v>89</v>
      </c>
      <c r="E177" s="109" t="s">
        <v>100</v>
      </c>
      <c r="F177" s="1" t="s">
        <v>59</v>
      </c>
    </row>
    <row r="178" spans="2:6" ht="15" customHeight="1">
      <c r="B178" s="30" t="s">
        <v>114</v>
      </c>
      <c r="C178" s="38"/>
      <c r="D178" s="26">
        <f>D124</f>
        <v>22.77</v>
      </c>
      <c r="E178" s="169">
        <v>0.03</v>
      </c>
      <c r="F178" s="26">
        <f>D178*E178</f>
        <v>0.68309999999999993</v>
      </c>
    </row>
    <row r="179" spans="2:6" ht="15" customHeight="1" thickBot="1">
      <c r="B179" s="5" t="s">
        <v>115</v>
      </c>
      <c r="C179" s="38"/>
      <c r="D179" s="148">
        <v>0.5</v>
      </c>
      <c r="E179" s="6">
        <v>1</v>
      </c>
      <c r="F179" s="26">
        <f t="shared" ref="F179" si="3">D179*E179</f>
        <v>0.5</v>
      </c>
    </row>
    <row r="180" spans="2:6" ht="17.100000000000001" customHeight="1">
      <c r="B180" s="66" t="s">
        <v>92</v>
      </c>
      <c r="C180" s="88"/>
      <c r="D180" s="89"/>
      <c r="E180" s="107"/>
      <c r="F180" s="91">
        <f>SUM(F178:F179)</f>
        <v>1.1831</v>
      </c>
    </row>
    <row r="181" spans="2:6" ht="17.100000000000001" customHeight="1" thickBot="1">
      <c r="B181" s="188" t="s">
        <v>111</v>
      </c>
      <c r="C181" s="48">
        <f>IF(C14=100%,F180/D107,F180/E107)</f>
        <v>5.1958717610891526E-2</v>
      </c>
      <c r="D181" s="92"/>
      <c r="E181" s="95"/>
      <c r="F181" s="94">
        <f>F180/253</f>
        <v>4.6762845849802372E-3</v>
      </c>
    </row>
    <row r="182" spans="2:6" ht="11.1" customHeight="1">
      <c r="B182" s="68"/>
      <c r="C182" s="68"/>
      <c r="D182" s="98"/>
      <c r="E182" s="68"/>
      <c r="F182" s="68"/>
    </row>
    <row r="183" spans="2:6" ht="35.25" customHeight="1">
      <c r="B183" s="57" t="s">
        <v>116</v>
      </c>
      <c r="C183" s="78"/>
      <c r="D183" s="3" t="s">
        <v>89</v>
      </c>
      <c r="E183" s="109" t="s">
        <v>100</v>
      </c>
      <c r="F183" s="1" t="s">
        <v>59</v>
      </c>
    </row>
    <row r="184" spans="2:6" ht="15" customHeight="1">
      <c r="B184" s="5" t="s">
        <v>117</v>
      </c>
      <c r="C184" s="38"/>
      <c r="D184" s="144">
        <v>0</v>
      </c>
      <c r="E184" s="1">
        <v>1</v>
      </c>
      <c r="F184" s="26">
        <f>D184*E184</f>
        <v>0</v>
      </c>
    </row>
    <row r="185" spans="2:6" ht="15" customHeight="1">
      <c r="B185" s="32" t="s">
        <v>118</v>
      </c>
      <c r="C185" s="38"/>
      <c r="D185" s="149">
        <v>0</v>
      </c>
      <c r="E185" s="170">
        <v>1</v>
      </c>
      <c r="F185" s="26">
        <f>D185*E185</f>
        <v>0</v>
      </c>
    </row>
    <row r="186" spans="2:6" ht="15" customHeight="1">
      <c r="B186" s="39" t="s">
        <v>119</v>
      </c>
      <c r="C186" s="31"/>
      <c r="D186" s="150">
        <v>0</v>
      </c>
      <c r="E186" s="170">
        <v>1</v>
      </c>
      <c r="F186" s="26">
        <f>D186*E186</f>
        <v>0</v>
      </c>
    </row>
    <row r="187" spans="2:6" ht="15" customHeight="1" thickBot="1">
      <c r="B187" s="152" t="s">
        <v>103</v>
      </c>
      <c r="C187" s="153"/>
      <c r="D187" s="144">
        <v>0.5</v>
      </c>
      <c r="E187" s="1">
        <v>1</v>
      </c>
      <c r="F187" s="26">
        <f t="shared" ref="F187" si="4">D187*E187</f>
        <v>0.5</v>
      </c>
    </row>
    <row r="188" spans="2:6" ht="17.100000000000001" customHeight="1">
      <c r="B188" s="66" t="s">
        <v>92</v>
      </c>
      <c r="C188" s="88"/>
      <c r="D188" s="89"/>
      <c r="E188" s="90"/>
      <c r="F188" s="91">
        <f>SUM(F184:F187)</f>
        <v>0.5</v>
      </c>
    </row>
    <row r="189" spans="2:6" ht="17.100000000000001" customHeight="1" thickBot="1">
      <c r="B189" s="67" t="s">
        <v>93</v>
      </c>
      <c r="C189" s="48">
        <f>IF(C14=100%,F188/D107,F188/E107)</f>
        <v>2.1958717610891524E-2</v>
      </c>
      <c r="D189" s="92"/>
      <c r="E189" s="95"/>
      <c r="F189" s="94">
        <f>F188/253</f>
        <v>1.976284584980237E-3</v>
      </c>
    </row>
    <row r="190" spans="2:6" ht="11.1" customHeight="1">
      <c r="B190" s="68"/>
      <c r="C190" s="68"/>
      <c r="D190" s="98"/>
      <c r="E190" s="68"/>
      <c r="F190" s="68"/>
    </row>
    <row r="191" spans="2:6" ht="37.5" customHeight="1">
      <c r="B191" s="69" t="s">
        <v>120</v>
      </c>
      <c r="C191" s="99"/>
      <c r="D191" s="3" t="s">
        <v>89</v>
      </c>
      <c r="E191" s="109" t="s">
        <v>100</v>
      </c>
      <c r="F191" s="1" t="s">
        <v>59</v>
      </c>
    </row>
    <row r="192" spans="2:6" ht="15" customHeight="1">
      <c r="B192" s="5" t="s">
        <v>121</v>
      </c>
      <c r="C192" s="38"/>
      <c r="D192" s="144">
        <v>0</v>
      </c>
      <c r="E192" s="4">
        <v>0.5</v>
      </c>
      <c r="F192" s="26">
        <f>D192*E192</f>
        <v>0</v>
      </c>
    </row>
    <row r="193" spans="2:8" ht="15" customHeight="1" thickBot="1">
      <c r="B193" s="39" t="s">
        <v>122</v>
      </c>
      <c r="C193" s="35"/>
      <c r="D193" s="150">
        <v>5</v>
      </c>
      <c r="E193" s="1">
        <v>1</v>
      </c>
      <c r="F193" s="26">
        <f>D193*E193*E124</f>
        <v>0.44999999999999996</v>
      </c>
    </row>
    <row r="194" spans="2:8" ht="15.95" customHeight="1">
      <c r="B194" s="66" t="s">
        <v>92</v>
      </c>
      <c r="C194" s="88"/>
      <c r="D194" s="89"/>
      <c r="E194" s="90"/>
      <c r="F194" s="91">
        <f>SUM(F192:F193)</f>
        <v>0.44999999999999996</v>
      </c>
    </row>
    <row r="195" spans="2:8" ht="15.95" customHeight="1" thickBot="1">
      <c r="B195" s="67" t="s">
        <v>123</v>
      </c>
      <c r="C195" s="48">
        <f>IF(C14=100%,F194/D107,F194/E107)</f>
        <v>1.9762845849802368E-2</v>
      </c>
      <c r="D195" s="92"/>
      <c r="E195" s="95"/>
      <c r="F195" s="94">
        <f>F194/253</f>
        <v>1.7786561264822134E-3</v>
      </c>
    </row>
    <row r="196" spans="2:8" ht="11.1" customHeight="1">
      <c r="B196" s="68"/>
      <c r="C196" s="68"/>
      <c r="D196" s="98"/>
      <c r="E196" s="68"/>
      <c r="F196" s="68"/>
    </row>
    <row r="197" spans="2:8" ht="21" customHeight="1" thickBot="1">
      <c r="B197" s="69" t="s">
        <v>124</v>
      </c>
      <c r="C197" s="99"/>
      <c r="D197" s="3" t="s">
        <v>89</v>
      </c>
      <c r="E197" s="109" t="s">
        <v>125</v>
      </c>
      <c r="F197" s="1" t="s">
        <v>59</v>
      </c>
    </row>
    <row r="198" spans="2:8" ht="15" customHeight="1" thickBot="1">
      <c r="B198" s="5" t="s">
        <v>126</v>
      </c>
      <c r="C198" s="33"/>
      <c r="D198" s="37">
        <f>D108</f>
        <v>33</v>
      </c>
      <c r="E198" s="4">
        <v>1</v>
      </c>
      <c r="F198" s="2">
        <f>D198*E198</f>
        <v>33</v>
      </c>
    </row>
    <row r="199" spans="2:8" ht="17.100000000000001" customHeight="1">
      <c r="B199" s="66" t="s">
        <v>127</v>
      </c>
      <c r="C199" s="88"/>
      <c r="D199" s="89"/>
      <c r="E199" s="90"/>
      <c r="F199" s="91">
        <f>IF(E104&gt;0,D198*E104,D198*E198)</f>
        <v>2.9699999999999998</v>
      </c>
    </row>
    <row r="200" spans="2:8" ht="17.100000000000001" customHeight="1" thickBot="1">
      <c r="B200" s="67" t="s">
        <v>93</v>
      </c>
      <c r="C200" s="48">
        <f>IF(C14=100%,F199/D107,F199/E107)</f>
        <v>0.13043478260869565</v>
      </c>
      <c r="D200" s="92"/>
      <c r="E200" s="95"/>
      <c r="F200" s="94">
        <f>F199/253</f>
        <v>1.1739130434782608E-2</v>
      </c>
    </row>
    <row r="201" spans="2:8">
      <c r="B201" s="70"/>
      <c r="C201" s="70"/>
      <c r="D201" s="100"/>
      <c r="E201" s="70"/>
      <c r="F201" s="70"/>
    </row>
    <row r="202" spans="2:8" ht="15" customHeight="1">
      <c r="B202" s="8"/>
      <c r="C202" s="8"/>
      <c r="D202" s="8"/>
      <c r="E202" s="8"/>
      <c r="F202" s="8"/>
      <c r="G202" s="16"/>
      <c r="H202" s="16"/>
    </row>
    <row r="203" spans="2:8" ht="15" customHeight="1">
      <c r="B203" s="8"/>
      <c r="C203" s="8"/>
      <c r="D203" s="8"/>
      <c r="E203" s="8"/>
      <c r="F203" s="8"/>
      <c r="G203" s="16"/>
      <c r="H203" s="16"/>
    </row>
    <row r="204" spans="2:8" ht="15" customHeight="1">
      <c r="B204" s="8"/>
      <c r="C204" s="8"/>
      <c r="D204" s="8"/>
      <c r="E204" s="8"/>
      <c r="F204" s="8"/>
      <c r="G204" s="16"/>
      <c r="H204" s="16"/>
    </row>
    <row r="205" spans="2:8" ht="15" customHeight="1">
      <c r="B205" s="8"/>
      <c r="C205" s="8"/>
      <c r="D205" s="8"/>
      <c r="E205" s="8"/>
      <c r="F205" s="8"/>
      <c r="G205" s="16"/>
      <c r="H205" s="16"/>
    </row>
    <row r="261" ht="15" customHeight="1"/>
    <row r="268" ht="20.100000000000001" customHeight="1"/>
    <row r="269" ht="15" customHeight="1"/>
    <row r="275" ht="20.100000000000001" customHeight="1"/>
    <row r="276" ht="15" customHeight="1"/>
  </sheetData>
  <sheetProtection algorithmName="SHA-512" hashValue="1IkDhO2EkQx5ZHWTu2HhrpkTxanVElQn4g/raJppb7k7oUSIJ/HVk+7h9wY/Lk3py2bmnOi7X2HK97pVTLgYug==" saltValue="mpIjGC713KS1AZp302jZTw==" spinCount="100000" sheet="1" objects="1" scenarios="1"/>
  <mergeCells count="22">
    <mergeCell ref="C21:F21"/>
    <mergeCell ref="C85:F85"/>
    <mergeCell ref="C87:F87"/>
    <mergeCell ref="C89:F89"/>
    <mergeCell ref="C91:F91"/>
    <mergeCell ref="D27:H27"/>
    <mergeCell ref="C16:F16"/>
    <mergeCell ref="C10:F10"/>
    <mergeCell ref="C4:F4"/>
    <mergeCell ref="C6:F6"/>
    <mergeCell ref="B133:F139"/>
    <mergeCell ref="C49:F49"/>
    <mergeCell ref="C53:F53"/>
    <mergeCell ref="C57:F57"/>
    <mergeCell ref="C63:F63"/>
    <mergeCell ref="C67:F67"/>
    <mergeCell ref="C69:F69"/>
    <mergeCell ref="C71:F71"/>
    <mergeCell ref="C75:F75"/>
    <mergeCell ref="C77:F77"/>
    <mergeCell ref="C81:F81"/>
    <mergeCell ref="C25:F25"/>
  </mergeCells>
  <phoneticPr fontId="2" type="noConversion"/>
  <pageMargins left="0.55118110236220474" right="0.55118110236220474" top="0.82677165354330717" bottom="0.78740157480314965" header="0.51181102362204722" footer="0.51181102362204722"/>
  <pageSetup paperSize="9" scale="65" fitToHeight="0" orientation="portrait" r:id="rId1"/>
  <headerFooter>
    <oddHeader>&amp;C
&amp;R&amp;G</oddHeader>
    <oddFooter>&amp;LSTEBE institutionelle Heimseelsorge Version 260612/f260727&amp;C&amp;P&amp;Rzuletzt gespeichert am &amp;D</oddFooter>
  </headerFooter>
  <rowBreaks count="4" manualBreakCount="4">
    <brk id="68" min="1" max="7" man="1"/>
    <brk id="91" max="16383" man="1"/>
    <brk id="154" min="1" max="7" man="1"/>
    <brk id="260" max="16383" man="1"/>
  </rowBreaks>
  <legacyDrawingHF r:id="rId2"/>
  <extLst>
    <ext xmlns:mx="http://schemas.microsoft.com/office/mac/excel/2008/main" uri="{64002731-A6B0-56B0-2670-7721B7C09600}">
      <mx:PLV Mode="1"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0A4D9E-4F0C-418D-B98A-36A5145EB748}">
  <dimension ref="B2:B25"/>
  <sheetViews>
    <sheetView workbookViewId="0">
      <selection activeCell="B4" sqref="B4"/>
    </sheetView>
  </sheetViews>
  <sheetFormatPr baseColWidth="10" defaultColWidth="11" defaultRowHeight="12.75"/>
  <cols>
    <col min="1" max="1" width="3.25" customWidth="1"/>
    <col min="2" max="2" width="120.125" customWidth="1"/>
  </cols>
  <sheetData>
    <row r="2" spans="2:2" ht="15.75">
      <c r="B2" s="178" t="s">
        <v>136</v>
      </c>
    </row>
    <row r="3" spans="2:2" ht="15.75">
      <c r="B3" s="178"/>
    </row>
    <row r="4" spans="2:2" ht="15.75">
      <c r="B4" s="191" t="s">
        <v>137</v>
      </c>
    </row>
    <row r="5" spans="2:2" ht="15.75">
      <c r="B5" s="178"/>
    </row>
    <row r="6" spans="2:2" ht="45">
      <c r="B6" s="177" t="s">
        <v>128</v>
      </c>
    </row>
    <row r="7" spans="2:2" ht="60">
      <c r="B7" s="177" t="s">
        <v>129</v>
      </c>
    </row>
    <row r="8" spans="2:2" ht="30">
      <c r="B8" s="177" t="s">
        <v>130</v>
      </c>
    </row>
    <row r="9" spans="2:2" ht="45">
      <c r="B9" s="177" t="s">
        <v>131</v>
      </c>
    </row>
    <row r="10" spans="2:2" ht="15">
      <c r="B10" s="176"/>
    </row>
    <row r="11" spans="2:2" ht="45">
      <c r="B11" s="179" t="s">
        <v>132</v>
      </c>
    </row>
    <row r="12" spans="2:2" ht="15">
      <c r="B12" s="177"/>
    </row>
    <row r="13" spans="2:2" ht="30">
      <c r="B13" s="177" t="s">
        <v>133</v>
      </c>
    </row>
    <row r="14" spans="2:2" ht="15">
      <c r="B14" s="177"/>
    </row>
    <row r="15" spans="2:2" ht="45">
      <c r="B15" s="179" t="s">
        <v>134</v>
      </c>
    </row>
    <row r="16" spans="2:2" ht="15">
      <c r="B16" s="177"/>
    </row>
    <row r="17" spans="2:2" ht="30">
      <c r="B17" s="177" t="s">
        <v>135</v>
      </c>
    </row>
    <row r="18" spans="2:2" ht="15">
      <c r="B18" s="177"/>
    </row>
    <row r="19" spans="2:2" ht="15">
      <c r="B19" s="177"/>
    </row>
    <row r="20" spans="2:2" ht="15">
      <c r="B20" s="177"/>
    </row>
    <row r="22" spans="2:2" ht="15">
      <c r="B22" s="177"/>
    </row>
    <row r="23" spans="2:2" ht="15">
      <c r="B23" s="175"/>
    </row>
    <row r="24" spans="2:2" ht="15">
      <c r="B24" s="175"/>
    </row>
    <row r="25" spans="2:2" ht="15">
      <c r="B25" s="175"/>
    </row>
  </sheetData>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d9886db-53cb-441e-ab40-bb0168bdb5d3">
      <Terms xmlns="http://schemas.microsoft.com/office/infopath/2007/PartnerControls"/>
    </lcf76f155ced4ddcb4097134ff3c332f>
    <TaxCatchAll xmlns="98163d93-cc86-47e2-b0f0-dfeec26b521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DE870D2E2B65F44781B0DC1EEA53EA83" ma:contentTypeVersion="13" ma:contentTypeDescription="Ein neues Dokument erstellen." ma:contentTypeScope="" ma:versionID="c0d43e759ff74916112c71ce29fe8bf5">
  <xsd:schema xmlns:xsd="http://www.w3.org/2001/XMLSchema" xmlns:xs="http://www.w3.org/2001/XMLSchema" xmlns:p="http://schemas.microsoft.com/office/2006/metadata/properties" xmlns:ns2="dd9886db-53cb-441e-ab40-bb0168bdb5d3" xmlns:ns3="98163d93-cc86-47e2-b0f0-dfeec26b521b" targetNamespace="http://schemas.microsoft.com/office/2006/metadata/properties" ma:root="true" ma:fieldsID="926a7dd93099af76c61d35a7c4b856b1" ns2:_="" ns3:_="">
    <xsd:import namespace="dd9886db-53cb-441e-ab40-bb0168bdb5d3"/>
    <xsd:import namespace="98163d93-cc86-47e2-b0f0-dfeec26b521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BillingMetadata"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9886db-53cb-441e-ab40-bb0168bdb5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BillingMetadata" ma:index="11" nillable="true" ma:displayName="MediaServiceBillingMetadata" ma:hidden="true" ma:internalName="MediaServiceBilling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Bildmarkierungen" ma:readOnly="false" ma:fieldId="{5cf76f15-5ced-4ddc-b409-7134ff3c332f}" ma:taxonomyMulti="true" ma:sspId="55e6080e-250d-487f-bbb7-4a6706918fc9"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8163d93-cc86-47e2-b0f0-dfeec26b521b"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565cee23-2e8e-4325-8003-b360b50f135a}" ma:internalName="TaxCatchAll" ma:showField="CatchAllData" ma:web="98163d93-cc86-47e2-b0f0-dfeec26b521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0629D50-A878-4763-8246-CB39DC5EA68B}">
  <ds:schemaRefs>
    <ds:schemaRef ds:uri="http://schemas.microsoft.com/office/2006/metadata/properties"/>
    <ds:schemaRef ds:uri="http://schemas.microsoft.com/office/infopath/2007/PartnerControls"/>
    <ds:schemaRef ds:uri="dd9886db-53cb-441e-ab40-bb0168bdb5d3"/>
    <ds:schemaRef ds:uri="98163d93-cc86-47e2-b0f0-dfeec26b521b"/>
  </ds:schemaRefs>
</ds:datastoreItem>
</file>

<file path=customXml/itemProps2.xml><?xml version="1.0" encoding="utf-8"?>
<ds:datastoreItem xmlns:ds="http://schemas.openxmlformats.org/officeDocument/2006/customXml" ds:itemID="{4DB8D580-F403-4223-84D8-6E05046D1011}">
  <ds:schemaRefs>
    <ds:schemaRef ds:uri="http://schemas.microsoft.com/sharepoint/v3/contenttype/forms"/>
  </ds:schemaRefs>
</ds:datastoreItem>
</file>

<file path=customXml/itemProps3.xml><?xml version="1.0" encoding="utf-8"?>
<ds:datastoreItem xmlns:ds="http://schemas.openxmlformats.org/officeDocument/2006/customXml" ds:itemID="{543AAB85-7062-4C0B-8C08-421BAF8721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9886db-53cb-441e-ab40-bb0168bdb5d3"/>
    <ds:schemaRef ds:uri="98163d93-cc86-47e2-b0f0-dfeec26b52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2</vt:i4>
      </vt:variant>
    </vt:vector>
  </HeadingPairs>
  <TitlesOfParts>
    <vt:vector size="4" baseType="lpstr">
      <vt:lpstr>DESPO aumônerie en EMS 2026</vt:lpstr>
      <vt:lpstr>Utilisation</vt:lpstr>
      <vt:lpstr>'DESPO aumônerie en EMS 2026'!_ftnref</vt:lpstr>
      <vt:lpstr>'DESPO aumônerie en EMS 2026'!Druckbereich</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Anhang A STEBE SPEZ 2012</dc:title>
  <dc:subject/>
  <dc:creator>Hügli Matthias</dc:creator>
  <cp:keywords/>
  <dc:description>Vesion vom 25.5.2013</dc:description>
  <cp:lastModifiedBy>Hügli Matthias</cp:lastModifiedBy>
  <cp:revision/>
  <cp:lastPrinted>2026-07-27T14:28:29Z</cp:lastPrinted>
  <dcterms:created xsi:type="dcterms:W3CDTF">2012-04-21T08:54:49Z</dcterms:created>
  <dcterms:modified xsi:type="dcterms:W3CDTF">2026-07-27T14:30:04Z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0x010100DE870D2E2B65F44781B0DC1EEA53EA83</vt:lpwstr>
  </property>
  <property fmtid="{D5CDD505-2E9C-101B-9397-08002B2CF9AE}" pid="3" name="MediaServiceImageTags">
    <vt:lpwstr/>
  </property>
</Properties>
</file>